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tabRatio="846" activeTab="10"/>
  </bookViews>
  <sheets>
    <sheet name="ნაკრები ხარჯთაღრიცხვა" sheetId="1" r:id="rId1"/>
    <sheet name="obieqt. 2-1" sheetId="2" r:id="rId2"/>
    <sheet name="2-1-1" sheetId="3" r:id="rId3"/>
    <sheet name="2-1-2" sheetId="4" r:id="rId4"/>
    <sheet name="2-1-3" sheetId="5" r:id="rId5"/>
    <sheet name="2-1-4" sheetId="6" r:id="rId6"/>
    <sheet name="2-1-5" sheetId="7" r:id="rId7"/>
    <sheet name="4-1 გარე ეზოს განათაბა" sheetId="8" r:id="rId8"/>
    <sheet name="6.1 გარე ეზოს წყალსადენი" sheetId="9" r:id="rId9"/>
    <sheet name="6.2 გარე ეზოს კანალიზაცია" sheetId="10" r:id="rId10"/>
    <sheet name="7.1 ეზოს კეთილმოწყობა" sheetId="11" r:id="rId11"/>
  </sheets>
  <definedNames>
    <definedName name="_xlnm.Print_Area" localSheetId="2">'2-1-1'!$A$1:$M$6</definedName>
    <definedName name="_xlnm.Print_Area" localSheetId="3">'2-1-2'!$A$1:$M$41</definedName>
    <definedName name="_xlnm.Print_Area" localSheetId="4">'2-1-3'!$A$1:$M$151</definedName>
    <definedName name="_xlnm.Print_Area" localSheetId="5">'2-1-4'!$A$1:$M$151</definedName>
    <definedName name="_xlnm.Print_Area" localSheetId="6">'2-1-5'!$A$1:$M$5</definedName>
    <definedName name="_xlnm.Print_Area" localSheetId="7">'4-1 გარე ეზოს განათაბა'!$A$1:$M$81</definedName>
    <definedName name="_xlnm.Print_Area" localSheetId="8">'6.1 გარე ეზოს წყალსადენი'!$A$1:$M$196</definedName>
    <definedName name="_xlnm.Print_Area" localSheetId="9">'6.2 გარე ეზოს კანალიზაცია'!$A$1:$M$57</definedName>
    <definedName name="_xlnm.Print_Area" localSheetId="10">'7.1 ეზოს კეთილმოწყობა'!$A$1:$M$155</definedName>
    <definedName name="_xlnm.Print_Area" localSheetId="1">'obieqt. 2-1'!$A$1:$M$25</definedName>
    <definedName name="_xlnm.Print_Area" localSheetId="0">'ნაკრები ხარჯთაღრიცხვა'!$A$1:$K$1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<sst xmlns="http://schemas.openxmlformats.org/spreadsheetml/2006/main" count="3118" uniqueCount="899">
  <si>
    <t>განზომილება</t>
  </si>
  <si>
    <t>რაოდენობა</t>
  </si>
  <si>
    <t>მასალა</t>
  </si>
  <si>
    <t>ერთ.ფასი</t>
  </si>
  <si>
    <t>ჯამი</t>
  </si>
  <si>
    <t>ხელფასი</t>
  </si>
  <si>
    <t>ტრანსპორტი</t>
  </si>
  <si>
    <t>№</t>
  </si>
  <si>
    <t>%</t>
  </si>
  <si>
    <t>სამუშაოს  დასახელება</t>
  </si>
  <si>
    <t>სულ  ჯამი</t>
  </si>
  <si>
    <t>saamSeneblo  samuSaoebi</t>
  </si>
  <si>
    <t>მიწის გატანა თვითმცლელით ნაყარში(10კმ. მანძილზე)</t>
  </si>
  <si>
    <t xml:space="preserve">არმატურა А-III </t>
  </si>
  <si>
    <t>ტონა</t>
  </si>
  <si>
    <t xml:space="preserve">არმატურა А-I </t>
  </si>
  <si>
    <t>ლარი</t>
  </si>
  <si>
    <t>ხე  მასალა</t>
  </si>
  <si>
    <t>მონოლითური  რკინაბეტონის  კედლების  მოწყობა (დიაფრაგმა)</t>
  </si>
  <si>
    <t>სახურავის მოწყობის სამუშაოები</t>
  </si>
  <si>
    <t>საამშენებლო  სამუშაოები</t>
  </si>
  <si>
    <t>მონოლითური  რკინაბეტონის  სვეტების  მოწყობა</t>
  </si>
  <si>
    <t>მონოლითური  რკინაბეტონის კოჭების   მოწყობა</t>
  </si>
  <si>
    <t>მონოლითური  რკინაბეტონის  კიბის  მოწყობა</t>
  </si>
  <si>
    <t>წყალშემკრები  მილი  d150მმ,   სახ. თუნ. ფურც. დაფ. საღ.  0.5X1200X20000  RAL3005KG</t>
  </si>
  <si>
    <t>მუხლი  100X150მმ,   სახ. თუნ. ფურც. დაფ. საღ.  0.5X1200X20000  RAL3005KG</t>
  </si>
  <si>
    <t>გრძ.მ</t>
  </si>
  <si>
    <t>ლამინირებული  პარკეტის  იატაკის  მოწყობა</t>
  </si>
  <si>
    <t>იატაკზე  კერამიკული  ფილის  მოწყობა</t>
  </si>
  <si>
    <t>კედელზე  კერამიკული  ფილის  მოწყობა</t>
  </si>
  <si>
    <t>კორიდორებისა  და  კიბის  უჯრედის  მოწყობა</t>
  </si>
  <si>
    <t>აივნის  მოაჯირების  მოწყობა</t>
  </si>
  <si>
    <t>ლითონის  ოთხკუთხა  მილი  30X30მმ</t>
  </si>
  <si>
    <t>ლითონის  ოთხკუთხა  მილი  30X40მმ</t>
  </si>
  <si>
    <t>ლითონის  ოთხკუთხა  მილი  40X40მმ</t>
  </si>
  <si>
    <t>მეტალოპლასტმასის  კარები</t>
  </si>
  <si>
    <t>ტუალეტის  ჭერზე  პლასტიკატის  მოწყობა</t>
  </si>
  <si>
    <t>პლასტიკატი</t>
  </si>
  <si>
    <t>შიდა  კედლების  შეღებვა</t>
  </si>
  <si>
    <t>ჭერის  შეღებვა</t>
  </si>
  <si>
    <t>აგური</t>
  </si>
  <si>
    <t>ნორმატივი</t>
  </si>
  <si>
    <t>ჰაერსატარების მოწყობა ნესტგამძლე თაბაშირმუყაოს ფილებისაგან</t>
  </si>
  <si>
    <t>100 კვმ</t>
  </si>
  <si>
    <t>შრომითი რესურსები</t>
  </si>
  <si>
    <t>კ/სთ</t>
  </si>
  <si>
    <t>სხვა მასალა</t>
  </si>
  <si>
    <t>ნესტგამძლე  თაბაშირმუყაოს  ფილა</t>
  </si>
  <si>
    <t>სამაგრი</t>
  </si>
  <si>
    <t>კგ</t>
  </si>
  <si>
    <t>1-22-9</t>
  </si>
  <si>
    <t>მე-3 კატეგორიის ყამირის დამუშავება ექსკავატორით 0.65 კბმ ციცხვით ა/მ დატვირთვით და გატანით 10 კმ-ზე ნაყარში</t>
  </si>
  <si>
    <t>ექსკავატორი</t>
  </si>
  <si>
    <t>მ/სთ</t>
  </si>
  <si>
    <t>ტნ</t>
  </si>
  <si>
    <t>1-11-9</t>
  </si>
  <si>
    <t>6-1-1</t>
  </si>
  <si>
    <t>კბმ</t>
  </si>
  <si>
    <t>სხვა მასალები</t>
  </si>
  <si>
    <t xml:space="preserve">ყალიბის ფარი </t>
  </si>
  <si>
    <t>6-1-22</t>
  </si>
  <si>
    <t>მონოლითური  რ/ბ ზეძირკვლის    კედლების  მოწყობა</t>
  </si>
  <si>
    <t>6-11-4</t>
  </si>
  <si>
    <t>ელექტროდი</t>
  </si>
  <si>
    <t>6-16-1</t>
  </si>
  <si>
    <t>6-12-7</t>
  </si>
  <si>
    <t>6-15-2</t>
  </si>
  <si>
    <t>6-14-3</t>
  </si>
  <si>
    <t>მანქანები</t>
  </si>
  <si>
    <t>სამშენებლო ბოლტი</t>
  </si>
  <si>
    <t>გამ 6-16-5</t>
  </si>
  <si>
    <t>ქვიშაცემენტის ხსნარით მოჭიმვის მოწყობა სისქით 30 მმ</t>
  </si>
  <si>
    <t xml:space="preserve">ხსნარი </t>
  </si>
  <si>
    <t>11-8-1-2</t>
  </si>
  <si>
    <t>11-7-1</t>
  </si>
  <si>
    <t>თბოიზოლაციის მოწყობა</t>
  </si>
  <si>
    <t>პემზა</t>
  </si>
  <si>
    <t>12-9-5</t>
  </si>
  <si>
    <t>სახურავის მოწყობა 3 ფენა ლინოკრომით</t>
  </si>
  <si>
    <t>12-1-5</t>
  </si>
  <si>
    <t>კვმ</t>
  </si>
  <si>
    <t>ლინოკრომი</t>
  </si>
  <si>
    <t>ხე-ტყე</t>
  </si>
  <si>
    <t xml:space="preserve">თუნუქის სამუშაოები ფასადზე  </t>
  </si>
  <si>
    <t>ც</t>
  </si>
  <si>
    <t>8-15-1</t>
  </si>
  <si>
    <t>გამ 8-15-1</t>
  </si>
  <si>
    <t>15-52-1</t>
  </si>
  <si>
    <t>ხსნარის ტუმბო</t>
  </si>
  <si>
    <t>ლამინირებული  იატაკის მოწყობა</t>
  </si>
  <si>
    <t>გამ 11-27-3</t>
  </si>
  <si>
    <t>პლინტუსი</t>
  </si>
  <si>
    <t>მ</t>
  </si>
  <si>
    <t>ლურსმანი</t>
  </si>
  <si>
    <t>100კვმ</t>
  </si>
  <si>
    <t>11-21-2</t>
  </si>
  <si>
    <t>ფილა</t>
  </si>
  <si>
    <t>15-14-1</t>
  </si>
  <si>
    <t>ფილა ღარიანი  (საფეხურაბისათვის)</t>
  </si>
  <si>
    <t>გამ 9-7-1</t>
  </si>
  <si>
    <t>15-166-10</t>
  </si>
  <si>
    <t>საღებავი</t>
  </si>
  <si>
    <t>აივნის  მოაჯირების შეღებვა</t>
  </si>
  <si>
    <t xml:space="preserve">ლითონის  კარების მოწყობა </t>
  </si>
  <si>
    <t>გამ 9-5-1</t>
  </si>
  <si>
    <t>ლითონის  კარები</t>
  </si>
  <si>
    <t xml:space="preserve">მ.დ.ფ-ს  კარების მოწყობა </t>
  </si>
  <si>
    <t>კარის ბლოკი</t>
  </si>
  <si>
    <t>ხე</t>
  </si>
  <si>
    <t>გამ 10-20-1</t>
  </si>
  <si>
    <t>გამ 10-13-1</t>
  </si>
  <si>
    <t>გამ 10-10-1</t>
  </si>
  <si>
    <t>15-155-4</t>
  </si>
  <si>
    <t>ფითხი</t>
  </si>
  <si>
    <t>15-168-7</t>
  </si>
  <si>
    <t>15-168-8</t>
  </si>
  <si>
    <t>შრომითი რესურსები (საბაზრო)</t>
  </si>
  <si>
    <t>მანქანები (საბაზრო)</t>
  </si>
  <si>
    <t>ცალი</t>
  </si>
  <si>
    <t>12-8-1</t>
  </si>
  <si>
    <t>შრომითი რესურსები  (საბაზრო)</t>
  </si>
  <si>
    <t>მანქანები  (საბაზრო)</t>
  </si>
  <si>
    <t>მანქანები   (საბაზრო)</t>
  </si>
  <si>
    <t xml:space="preserve">სხვა მასალა </t>
  </si>
  <si>
    <t xml:space="preserve">სხვა მანქანები  </t>
  </si>
  <si>
    <t xml:space="preserve">შრომითი რესურსები  </t>
  </si>
  <si>
    <t xml:space="preserve">მანქანები  </t>
  </si>
  <si>
    <t xml:space="preserve">მანქანები </t>
  </si>
  <si>
    <t xml:space="preserve">მანქანები   </t>
  </si>
  <si>
    <t>მონოლითური  რკინაბეტონის  საძირკვლის  მოწყობა</t>
  </si>
  <si>
    <t xml:space="preserve">  Sida წყალსადენიs qselis mowyobis  samuSaoebi</t>
  </si>
  <si>
    <t>გამ 16-18-3</t>
  </si>
  <si>
    <t>wyლis filtriს მონტაჟი Ф90</t>
  </si>
  <si>
    <t>cali</t>
  </si>
  <si>
    <t>გამ 22-8-3</t>
  </si>
  <si>
    <t>1000 grZ.m</t>
  </si>
  <si>
    <t>Sida magistrali</t>
  </si>
  <si>
    <t>16-8-3</t>
  </si>
  <si>
    <t>წყალსადენის ფოლადის მილი მონტაჟი დ-100 მმ-დე</t>
  </si>
  <si>
    <t>100grZ.m</t>
  </si>
  <si>
    <t>grZ.m</t>
  </si>
  <si>
    <t>16-8-2</t>
  </si>
  <si>
    <t>sabazro</t>
  </si>
  <si>
    <t>foladis milyeli Ff 20 (sarTulebze 03m)</t>
  </si>
  <si>
    <t>muxli polieTilenis (SesasvlelSi) f 90mm</t>
  </si>
  <si>
    <t>გამ 22-8-1</t>
  </si>
  <si>
    <t>1000მ</t>
  </si>
  <si>
    <t>gadamyvani polieTilenis(sarTulebze) Ф40X32</t>
  </si>
  <si>
    <t>gadamyvani polieTilenis(sarTulebze) Ф32X25</t>
  </si>
  <si>
    <t>16-19-1</t>
  </si>
  <si>
    <t>წყალმზომი</t>
  </si>
  <si>
    <t>ვენტილი</t>
  </si>
  <si>
    <t>16-12-2</t>
  </si>
  <si>
    <t>ფლანეცი</t>
  </si>
  <si>
    <t>ურდული</t>
  </si>
  <si>
    <t>სამაგრი ბოლტები</t>
  </si>
  <si>
    <t>komp.</t>
  </si>
  <si>
    <t>შეამაერთებელი</t>
  </si>
  <si>
    <t>უნიტაზის მონტაჟი</t>
  </si>
  <si>
    <t>კომპლ.</t>
  </si>
  <si>
    <t>კ-ტ</t>
  </si>
  <si>
    <t>16-12-1</t>
  </si>
  <si>
    <t>16-16-2</t>
  </si>
  <si>
    <t>17-4-1</t>
  </si>
  <si>
    <t>17-6-1</t>
  </si>
  <si>
    <t>17-1-8</t>
  </si>
  <si>
    <t xml:space="preserve">  შიდა  კანალიზაციis qselis mowyobis  samuSaoebi</t>
  </si>
  <si>
    <t>16-6-2</t>
  </si>
  <si>
    <t>მილდენის მოწყობა პოლიეთილენის მილებისაგან</t>
  </si>
  <si>
    <t>100მ</t>
  </si>
  <si>
    <t xml:space="preserve">მამქანები </t>
  </si>
  <si>
    <r>
      <t xml:space="preserve">kanalizaciis polieTilenis  mili </t>
    </r>
    <r>
      <rPr>
        <sz val="12"/>
        <color indexed="8"/>
        <rFont val="AcadNusx"/>
        <family val="0"/>
      </rPr>
      <t xml:space="preserve">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=150mm</t>
    </r>
  </si>
  <si>
    <t>grZ. m</t>
  </si>
  <si>
    <r>
      <t xml:space="preserve">kanalizaciis polieTilenis mili </t>
    </r>
    <r>
      <rPr>
        <sz val="12"/>
        <color indexed="8"/>
        <rFont val="AcadNusx"/>
        <family val="0"/>
      </rPr>
      <t xml:space="preserve">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=100mm</t>
    </r>
  </si>
  <si>
    <t>sabaz</t>
  </si>
  <si>
    <r>
      <t>samkapi polieTilenis d=100mm 45</t>
    </r>
    <r>
      <rPr>
        <vertAlign val="superscript"/>
        <sz val="12"/>
        <color indexed="8"/>
        <rFont val="AcadNusx"/>
        <family val="0"/>
      </rPr>
      <t>0</t>
    </r>
  </si>
  <si>
    <r>
      <t xml:space="preserve">მუხლი polieTilenis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=150mm  45</t>
    </r>
    <r>
      <rPr>
        <vertAlign val="superscript"/>
        <sz val="12"/>
        <color indexed="8"/>
        <rFont val="AcadNusx"/>
        <family val="0"/>
      </rPr>
      <t>0</t>
    </r>
    <r>
      <rPr>
        <sz val="12"/>
        <color indexed="8"/>
        <rFont val="AcadNusx"/>
        <family val="0"/>
      </rPr>
      <t xml:space="preserve">  (სანიაღვრე სარდაფში)</t>
    </r>
  </si>
  <si>
    <r>
      <t>muxli polieTilenis d=100mm 45</t>
    </r>
    <r>
      <rPr>
        <vertAlign val="superscript"/>
        <sz val="12"/>
        <color indexed="8"/>
        <rFont val="AcadNusx"/>
        <family val="0"/>
      </rPr>
      <t>0</t>
    </r>
  </si>
  <si>
    <r>
      <t xml:space="preserve">გადამყვანი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=150X100</t>
    </r>
  </si>
  <si>
    <t>17-1-10</t>
  </si>
  <si>
    <r>
      <t xml:space="preserve">trapis mowyoba (sardafSi)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=150</t>
    </r>
  </si>
  <si>
    <t>c</t>
  </si>
  <si>
    <t xml:space="preserve">მაბქანები </t>
  </si>
  <si>
    <t>ტრაპი</t>
  </si>
  <si>
    <t>წყალსადენის წრიული  რ/ბ ჭების მოწყობა</t>
  </si>
  <si>
    <t>10 კბმ</t>
  </si>
  <si>
    <t>ლ</t>
  </si>
  <si>
    <t>საბაზრო</t>
  </si>
  <si>
    <t>kompl.</t>
  </si>
  <si>
    <t xml:space="preserve">შრომითი რესურსი </t>
  </si>
  <si>
    <t xml:space="preserve">სხვა მასალები </t>
  </si>
  <si>
    <t>8-521-1</t>
  </si>
  <si>
    <t>yuTi  erTpolusa  gamTiSveliT,  nominalur  denze  16a/1-1c</t>
  </si>
  <si>
    <t>8-521-8</t>
  </si>
  <si>
    <t>21-7</t>
  </si>
  <si>
    <t>21-25-5</t>
  </si>
  <si>
    <t>21-25-6</t>
  </si>
  <si>
    <t>21-26-5</t>
  </si>
  <si>
    <t>21-13</t>
  </si>
  <si>
    <t>21-1-1 k-0.1</t>
  </si>
  <si>
    <t>ელექტრო  ზარი  ღილაკით</t>
  </si>
  <si>
    <t>21-23-8</t>
  </si>
  <si>
    <t xml:space="preserve">შტეფსელის  როზეტი </t>
  </si>
  <si>
    <t>21-23-3</t>
  </si>
  <si>
    <t xml:space="preserve">erTklaviSiani  CamrTveli </t>
  </si>
  <si>
    <t>orklaviSiani  CamrTveli  faruli  gayvanilobisaTvis  plastmasis  budiT</t>
  </si>
  <si>
    <t>gamanawilebeli  kolofi</t>
  </si>
  <si>
    <t>21-18-1</t>
  </si>
  <si>
    <t>kabelebis montaJi kveTiT 6 kv.mm-mde</t>
  </si>
  <si>
    <t>m</t>
  </si>
  <si>
    <t>m.</t>
  </si>
  <si>
    <t>gamanawilebeli kolofi</t>
  </si>
  <si>
    <t>21-22</t>
  </si>
  <si>
    <t>buniki  spilenZis  kabelisaTvis  kv.  16kv.mm.</t>
  </si>
  <si>
    <t>buniki  spilenZis  kabelisaTvis  kv.  25kv.mm.</t>
  </si>
  <si>
    <t>buniki  spilenZis  kabelisaTvis  kv.  35kv.mm.</t>
  </si>
  <si>
    <t>buniki  spilenZis  kabelisaTvis  kv.  70kv.mm.</t>
  </si>
  <si>
    <t xml:space="preserve">kabelis  samagri  1(4X16)  mm.kv.  kveTis  kabelisaTvis  </t>
  </si>
  <si>
    <t xml:space="preserve">kabelis  samagri  (caluRi)  1(3X70+1X35)  mm.kv.  kveTis  kabelisaTvis  </t>
  </si>
  <si>
    <t>21-16-1</t>
  </si>
  <si>
    <t>plastmasis  moqnili  milebi diametriT 25 mm-mde  Ф16mm</t>
  </si>
  <si>
    <t>plastmasis  moqnili  mili  Ф16mm</t>
  </si>
  <si>
    <t>გამ  21-21</t>
  </si>
  <si>
    <t xml:space="preserve">საკაბელო  არხი პლასტმასის  </t>
  </si>
  <si>
    <t>საკაბელო  არხი პლასტმასის  ზომიT  (60X60)mm</t>
  </si>
  <si>
    <t>Siga  kuTxe</t>
  </si>
  <si>
    <t>გამ 33-24-23</t>
  </si>
  <si>
    <t>Tunuqis,  kibiseburi  sakabelo  xonCa  TavsaxuriT  (200X85)mm</t>
  </si>
  <si>
    <t>plastmasis დამცავი mili  Ф90mm</t>
  </si>
  <si>
    <t>zolovana  foladi  (40X4)kv. Mmm.</t>
  </si>
  <si>
    <t>zolovana  foladi  (25X4)kv. Mmm.</t>
  </si>
  <si>
    <t>foladis  kuTxovana  (50X50X5)  kv. Mmm.  sigrZiT (2.5-3)m</t>
  </si>
  <si>
    <t>გალვანიზირებული ფოლადის ზოლი (40X4)kv. Mmm.</t>
  </si>
  <si>
    <t>galvanizirebuli  foladis  mili  gare  diametriT  63mm</t>
  </si>
  <si>
    <t>kronSteini</t>
  </si>
  <si>
    <t>anZis  momWeri</t>
  </si>
  <si>
    <t>densarinis  samagri</t>
  </si>
  <si>
    <t>liTonis  mili  gare  diametriT  63mm</t>
  </si>
  <si>
    <t>სამშენებლო სამონტაჟო სამუშაოები</t>
  </si>
  <si>
    <t>ელსამონტაჟო სამუშაოები</t>
  </si>
  <si>
    <t xml:space="preserve">  Sida  el. samontaJo  samuSaoebi</t>
  </si>
  <si>
    <t xml:space="preserve"> Sida  kanalizaciis  qselis  mowyobis  samuSaoebi</t>
  </si>
  <si>
    <t xml:space="preserve">  Sida  eleqtro  qselis  mowyobis  samuSaoebi</t>
  </si>
  <si>
    <t>სულ ჯამი</t>
  </si>
  <si>
    <t>მიწის  სამუშაოები</t>
  </si>
  <si>
    <t>1-12-9</t>
  </si>
  <si>
    <t>მე-3 კატ. მიწის  მოჭრა  ექსკავატორით  0.65 კბმ (მილების  და  ჭების  მოწყობისათვის) ადგილზე დაყრით</t>
  </si>
  <si>
    <t>ექსკავატორი 0.65 კბმ</t>
  </si>
  <si>
    <t>მე-3 კატ. მიწის  მოჭრა  ექსკავატორით  0.65 კბმ (მილების  და  ჭების  მოწყობისათვის) ა/მ დატვირთვით და გატანით 5 კმ-ზე</t>
  </si>
  <si>
    <t>გატანა 5 კმ-ზე</t>
  </si>
  <si>
    <t>1-31-18</t>
  </si>
  <si>
    <t>მიწის  უკუჩაყრა  ბულდოზერით 180 ცხ.ძ.</t>
  </si>
  <si>
    <t>ბულდოზერი</t>
  </si>
  <si>
    <t>მაგისტრალი</t>
  </si>
  <si>
    <t>კანალიზაციის პოლიეთილენის  მილების მონტაჟი PE80 დ-300 მმ</t>
  </si>
  <si>
    <t>კმ</t>
  </si>
  <si>
    <t>კანალიზაციის პოლიეთილენის  მილი  დ-300 მმ</t>
  </si>
  <si>
    <t>გრძ. მ.</t>
  </si>
  <si>
    <t>კანალიზაციის პოლიეთილენის მილების მონტაჟი PE80 დ-150 მმ</t>
  </si>
  <si>
    <t>კმ.</t>
  </si>
  <si>
    <t>კანალიზაციის პოლიეთილენის მილი PE80 დ-150 მმ</t>
  </si>
  <si>
    <t>ჭების  დეტალიზაცია</t>
  </si>
  <si>
    <t xml:space="preserve"> ჯამი</t>
  </si>
  <si>
    <t>ამწე</t>
  </si>
  <si>
    <t>ა/მ</t>
  </si>
  <si>
    <t>8-148-6</t>
  </si>
  <si>
    <t>კაბელის გატარება მილში</t>
  </si>
  <si>
    <t>100 მ</t>
  </si>
  <si>
    <t>ტერიტორიის  განათების  მოწყობა</t>
  </si>
  <si>
    <t>8-594-9</t>
  </si>
  <si>
    <t>დღის განათების სანათის მონტაჟი</t>
  </si>
  <si>
    <t>100 ც</t>
  </si>
  <si>
    <t>გარე  განათების  კონსოლური  ტიპის  სანათი  სიმძლავრით  250კვ.  გამშვი  მარეგულირებელი  მოწყობილობით</t>
  </si>
  <si>
    <t>8-595-3</t>
  </si>
  <si>
    <t>დღის განათების ნატრიუმიანი სანათის მონტაჟი</t>
  </si>
  <si>
    <t>ნათურა  ნატრიუმიანი  მაღალი  წნევის,  სიმძლავრით  250ვტ.  OMS-VIBOSRAM  250W,  E40</t>
  </si>
  <si>
    <t>კრონშტეინი  L=1.5მ  Ф=60მმ</t>
  </si>
  <si>
    <t>8-603-1</t>
  </si>
  <si>
    <t>ფოტორელე.  220ვ,  ჩართვა  2/6.5 ლუქ.  გამორთვა  3/13  ლუქ.</t>
  </si>
  <si>
    <t>ალუმინის  ძარღვიანი  ძალოვანი  კაბელი  მიწაში  ჩასადები  კვეთით</t>
  </si>
  <si>
    <t>1-12-6</t>
  </si>
  <si>
    <t>ტრანშეის  გაჭრა  ექსკავატორით 0.25 კბმ ადგილზე დაყრით</t>
  </si>
  <si>
    <t>ექსკასვატორი 0.25 კბმ</t>
  </si>
  <si>
    <t>8-141-6</t>
  </si>
  <si>
    <t>კაბელის ჩადება მზა ტრანშეაში</t>
  </si>
  <si>
    <t>პლასტმასის  დამცავი  მილი  Ф50მმ</t>
  </si>
  <si>
    <t>5-31-3</t>
  </si>
  <si>
    <t>ორმოების  დაბურღვა  ბოძების  მონტაჟისათვის</t>
  </si>
  <si>
    <t>დამიწების  ფოლადის  კუთხოვანა  ელექტროდი  50X50X5მმ.  L=2.5მ</t>
  </si>
  <si>
    <t>დამიწების  ფოლადის  სალტე  40X4მმ</t>
  </si>
  <si>
    <t>8-600-2</t>
  </si>
  <si>
    <t>ბეტონის  მოცულობა  ბოძების  დასაბეტონებლად</t>
  </si>
  <si>
    <t>საერთო ჯამი</t>
  </si>
  <si>
    <t>ამწე  კრანის  მომსახურება</t>
  </si>
  <si>
    <t xml:space="preserve"> გარე (ეზოს) საკანალიზაციო  ქსელის  მოწყობის  სამუშაოები</t>
  </si>
  <si>
    <t>ტერიტორიის  მოსწორება ბულდოზერით 180 ცხ.ძ</t>
  </si>
  <si>
    <t>საფუძვლელის მოწყობა ქვიშა-ხრეშოვანი ნარევისაგან</t>
  </si>
  <si>
    <t>1000კვმ</t>
  </si>
  <si>
    <t>გრეიდერი</t>
  </si>
  <si>
    <t>სატკეპნი 18 ტნ</t>
  </si>
  <si>
    <t>სატკეპნი 5 ტნ</t>
  </si>
  <si>
    <t>ღორღი,  სისქით  70მმ</t>
  </si>
  <si>
    <t>წყლის მანქანა</t>
  </si>
  <si>
    <t>27-24-1</t>
  </si>
  <si>
    <t>ბეტონის საფარის მოწყობა სისქით 180 მმ</t>
  </si>
  <si>
    <t>სხვა მანქანები</t>
  </si>
  <si>
    <t>ბეტონის ბორდიურების მოწყობის სამუშაოები</t>
  </si>
  <si>
    <t>27-19-1</t>
  </si>
  <si>
    <t>ბეტონის ბორდიურების მოწყობა</t>
  </si>
  <si>
    <t xml:space="preserve">100მ </t>
  </si>
  <si>
    <t>ბეტონის  ბორდიური 300X170მმ</t>
  </si>
  <si>
    <t>გრძ.მ.</t>
  </si>
  <si>
    <t>27-44-2</t>
  </si>
  <si>
    <t>ქვესადგურის  დროებითი  შემოღობვის სამუშაოები</t>
  </si>
  <si>
    <t>ლითონის  მილი  დ=50მმ</t>
  </si>
  <si>
    <t>ლითონის  ბადე  ბიჯით 50X50მმ</t>
  </si>
  <si>
    <t>გამწვანების  მოწყობის სამუშაოები</t>
  </si>
  <si>
    <t>48-3</t>
  </si>
  <si>
    <t>ტერიტორიის მომზადება გამწვანებისათვის</t>
  </si>
  <si>
    <t>48-18-2-7</t>
  </si>
  <si>
    <t>გამწვანების მოწყობა</t>
  </si>
  <si>
    <t>თესლი</t>
  </si>
  <si>
    <t xml:space="preserve">  გარე (ეზოს) keTilmowyobis სამუშაოები</t>
  </si>
  <si>
    <t xml:space="preserve">  Sida  wyalsadenis  qselis  mowyobis  samuSaoebi</t>
  </si>
  <si>
    <t xml:space="preserve">  gare (ezos)  eleqtro  mowyobis  samuSaoebi</t>
  </si>
  <si>
    <t>ლითონის  ანძა:  H=9მ</t>
  </si>
  <si>
    <t>ყუთი სამფაზა  მრიცხველი  380ვ.  60ა</t>
  </si>
  <si>
    <t>წყლის  ამოქცევა  ქვაბულიდან</t>
  </si>
  <si>
    <t>1–88–2</t>
  </si>
  <si>
    <t>ლამინატი  (სისქით  12 მმ)</t>
  </si>
  <si>
    <t>კგ.</t>
  </si>
  <si>
    <t>რაფა (პლასტიკის)</t>
  </si>
  <si>
    <t>დემონტაჟის  სამუშაოები</t>
  </si>
  <si>
    <t>მონოლითური  რკინაბეტონის  ფუნდამენტის  დემონტაჟი</t>
  </si>
  <si>
    <t>სხვა  მანქანები</t>
  </si>
  <si>
    <t>46–23–1</t>
  </si>
  <si>
    <t>მიწის   და  ბეტონის  ნარჩენების  გატანა თვითმცლელით ნაყარში(10კმ. მანძილზე)</t>
  </si>
  <si>
    <t xml:space="preserve">  gare (ezos)  წყალსადენის mowyobis  samuSaoebi</t>
  </si>
  <si>
    <t>მე-3 კატ. მიწის  მოჭრა  ექსკავატორით  0.65 კბმ (მილების,  ჭების და რეზერვუარების  მოწყობისათვის) ადგილზე დაყრით</t>
  </si>
  <si>
    <t>მე-3 კატ. მიწის  მოჭრა  ექსკავატორით  0.65 კბმ (მილების,  ჭების  და რეზერვუარების  მოწყობისათვის) ა/მ დატვირთვით და გატანით 5 კმ-ზე</t>
  </si>
  <si>
    <t>წყალსადენის  პოლიეთინელის  მილი  PE100SDR17PH10  S=9.5მმ  d=160მმ</t>
  </si>
  <si>
    <t>წყალსადენის  პოლიეთინელის  მილი  PE100SDR17PH10  S=9.5მმ  d=90მმ</t>
  </si>
  <si>
    <t>სამკაპი  პოლიეთილენის  Ф160X90X160მმ</t>
  </si>
  <si>
    <t>რეზერვუარი</t>
  </si>
  <si>
    <t>22-8-6</t>
  </si>
  <si>
    <t>22-8-2</t>
  </si>
  <si>
    <t>22-26-3</t>
  </si>
  <si>
    <t>მონოლითური  რკინაბეტონის  კოჭების  მოწყობა</t>
  </si>
  <si>
    <t>მონოლითური  რკინაბეტონის  გადახურვის  ფილის  მოწყობა</t>
  </si>
  <si>
    <t xml:space="preserve">გაზობლოკის  მოწყობა  40X20X20 სმ </t>
  </si>
  <si>
    <t xml:space="preserve">გაზობლოკი </t>
  </si>
  <si>
    <t>წყალსადენის  პოლიეთინელის  მილი  PE100SDR17PH10  S=9.5მმ  d=400მმ</t>
  </si>
  <si>
    <t>22-8-3</t>
  </si>
  <si>
    <t>საქლორავი ბალონი</t>
  </si>
  <si>
    <t>რეზერვუარში ჩასასვლელი  კიბის   ოწყობა (უჟანგავი  ლითონის)</t>
  </si>
  <si>
    <t>მილკვადრატი(უჟანგავი) 40X40X5მმ</t>
  </si>
  <si>
    <t>9–7–1</t>
  </si>
  <si>
    <t xml:space="preserve">რეზერვუარის  შიდა  დამუშავება სპეციალური  ხსნარით </t>
  </si>
  <si>
    <t>სპეციალური  ხსნარი</t>
  </si>
  <si>
    <t>10–20–1</t>
  </si>
  <si>
    <t>რკინაბეტონის  წრიული  ჭის d=0.9მ,  h=1.0მ  თუჯის  ხუფის  გადახურვით</t>
  </si>
  <si>
    <t>ურდულების დაყენება დ-200 მმ-დე</t>
  </si>
  <si>
    <t>ურდული  d=90მმ</t>
  </si>
  <si>
    <t>ურდული  d=160მმ</t>
  </si>
  <si>
    <t>22-25-4</t>
  </si>
  <si>
    <t>მსუბუქი  მსხვილფოროვანი  ბლოკი</t>
  </si>
  <si>
    <t>კედლის წყობა  მსუბუქი  მსხვილფოროვანი   ბლოკით   სისქით  20სმ.  М-50</t>
  </si>
  <si>
    <t>კედლის წყობა მსუბუქი  მსხვილფოროვანი  ბლოკით  სისქით  30სმ.  М-50</t>
  </si>
  <si>
    <t>jami</t>
  </si>
  <si>
    <t>liftiს მონტაჟი (630kg-ani)</t>
  </si>
  <si>
    <t>liftiს მონტაჟი (450kg-ani)</t>
  </si>
  <si>
    <t>liftebis  eqspluataciaSi gaSvebis  Rirebuleba</t>
  </si>
  <si>
    <t>სამშენებლო    სამუშაოთა  მოცულობა</t>
  </si>
  <si>
    <t>საღებავი  wyalemulsiuri</t>
  </si>
  <si>
    <t>damiwebis  konturis  mowyobis  samuSaoebi</t>
  </si>
  <si>
    <t>grZ.m.</t>
  </si>
  <si>
    <t>მე-3 კატ. მიწის  მოჭრა  ექსკავატორით  0.65 კბმ  ადგილზე დაყრით</t>
  </si>
  <si>
    <t>-</t>
  </si>
  <si>
    <t>კორპუსში  შესასვლელის გადახურვა,  მსუბუქი  კონსტრუქციებით</t>
  </si>
  <si>
    <t>ორგმინა</t>
  </si>
  <si>
    <t>ლითონის  ფურცელი,  სისქით 5მმ</t>
  </si>
  <si>
    <t>გამ 9-7-2</t>
  </si>
  <si>
    <t>სხვა  მასალები</t>
  </si>
  <si>
    <t>მონოლითური  რკინაბეტონის ზღუდარების   მოწყობა</t>
  </si>
  <si>
    <t>6-15-3</t>
  </si>
  <si>
    <t>სამშენებლო  მოედნის  მოსწორება ხრეშით(ბალასტი),  სისქით  30  სმ.</t>
  </si>
  <si>
    <t>საფუძვლელის მოწყობა  ხრეშოვანი  ნარევისაგან</t>
  </si>
  <si>
    <t>კედლის წყობა მსუბუქი  მსხვილფოროვანი  ბლოკით  სისქით  10სმ. М-50</t>
  </si>
  <si>
    <t>შიგა კედლის მაღალხარისხოვანი Seლესვა  სილაცემენტის  ხსნარით,  sisqiT 2sm, MМ-50</t>
  </si>
  <si>
    <t>გრძ/მ.</t>
  </si>
  <si>
    <t>პლასტმასის  გოფრირებული  მილი დ=150მმ (დრენაჟისთვის)</t>
  </si>
  <si>
    <t>ბეტონი В-25</t>
  </si>
  <si>
    <t>ბეტონი В-12,5</t>
  </si>
  <si>
    <t>მიწის გატანა თვითმცლელით ნაყარში(1კმ-მდე. მანძილზე)</t>
  </si>
  <si>
    <t xml:space="preserve">ხრეში(ბალასტი)  </t>
  </si>
  <si>
    <t>ბეტონის  არმირებული ფილის  მოწყობა  სარდაფში</t>
  </si>
  <si>
    <t>ბეტონი В-7,5</t>
  </si>
  <si>
    <t>საძირკვლის  კედლების   ვერტიკალური  დამუშავება  ბიტუმის  მასტიკით (სამი  ფენა)</t>
  </si>
  <si>
    <t xml:space="preserve">ხეების და ბუჩქებისათვის დასარგავი ადგილების მომზადება </t>
  </si>
  <si>
    <t>10 ორმო</t>
  </si>
  <si>
    <t>48-5</t>
  </si>
  <si>
    <t>48-7-4</t>
  </si>
  <si>
    <t>ხეების და ბუჩქების დარგვა</t>
  </si>
  <si>
    <t>10 ხე</t>
  </si>
  <si>
    <t>მარადმწვანე  კვიპაროზის  პირ.  ფორმა</t>
  </si>
  <si>
    <t>ავტოსადგომის მოწყობის სამუშაოები</t>
  </si>
  <si>
    <t>გამყოფი  ზოლების  მოწყობა   საღებავით</t>
  </si>
  <si>
    <t>ემალი</t>
  </si>
  <si>
    <t>27-56-2</t>
  </si>
  <si>
    <t>100კბმ</t>
  </si>
  <si>
    <t>ყალიბის  ფარი</t>
  </si>
  <si>
    <t xml:space="preserve"> ბეტონი  M300</t>
  </si>
  <si>
    <t>არმატურა  AIII</t>
  </si>
  <si>
    <t>6-23-3</t>
  </si>
  <si>
    <t>ბიტუმის  მასტიკა  2  ფენად</t>
  </si>
  <si>
    <t>მუხლი  პოლიეთილენის  Ф160X90მმ</t>
  </si>
  <si>
    <t>მუხლი  პოლიეთილენის  Ф160X160მმ</t>
  </si>
  <si>
    <t>დღის განათების დეკორატიული სანათის მონტაჟი</t>
  </si>
  <si>
    <t>გარე  განათების  დეკორატიული (ბურთის) ტიპის  სანათი  მეტალო  ჰალოგენური  ნათურით,  სიმძლავრით  0.7კვტ.</t>
  </si>
  <si>
    <t>დღის განათების  მეტალო  ჰალოგენური ნათურის მონტაჟი</t>
  </si>
  <si>
    <t>მეტალო  ჰალოგენური  ნათურა  სიმძლავრით  70ვტ,  220ვ.</t>
  </si>
  <si>
    <t>ლითონის  ანძა:  H=3მ</t>
  </si>
  <si>
    <t>gadasbmeli</t>
  </si>
  <si>
    <t>ხელსაბანი შემრევით  და  კარადით  (სამზარეულოში)</t>
  </si>
  <si>
    <t>ხელსაბანი შემრევით    (საპირფარეშოში)</t>
  </si>
  <si>
    <t>გამ 22-8-5</t>
  </si>
  <si>
    <t>გამ 22-8-8</t>
  </si>
  <si>
    <t>1–11–9</t>
  </si>
  <si>
    <t>შრომითი რესურსი 673*0.2</t>
  </si>
  <si>
    <r>
      <t xml:space="preserve"> მ</t>
    </r>
    <r>
      <rPr>
        <vertAlign val="superscript"/>
        <sz val="12"/>
        <rFont val="Calibri"/>
        <family val="2"/>
      </rPr>
      <t>3</t>
    </r>
  </si>
  <si>
    <r>
      <t>1000 მ</t>
    </r>
    <r>
      <rPr>
        <vertAlign val="superscript"/>
        <sz val="12"/>
        <rFont val="Calibri"/>
        <family val="2"/>
      </rPr>
      <t>3</t>
    </r>
  </si>
  <si>
    <r>
      <t>მ</t>
    </r>
    <r>
      <rPr>
        <vertAlign val="superscript"/>
        <sz val="12"/>
        <rFont val="Calibri"/>
        <family val="2"/>
      </rPr>
      <t>3</t>
    </r>
  </si>
  <si>
    <r>
      <t>1მ</t>
    </r>
    <r>
      <rPr>
        <vertAlign val="superscript"/>
        <sz val="12"/>
        <rFont val="Calibri"/>
        <family val="2"/>
      </rPr>
      <t>3</t>
    </r>
  </si>
  <si>
    <r>
      <t>1000მ</t>
    </r>
    <r>
      <rPr>
        <vertAlign val="superscript"/>
        <sz val="12"/>
        <rFont val="Calibri"/>
        <family val="2"/>
      </rPr>
      <t>3</t>
    </r>
  </si>
  <si>
    <r>
      <t>წყლის  ტუმბო,  30მ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/სთ</t>
    </r>
  </si>
  <si>
    <r>
      <t>100მ</t>
    </r>
    <r>
      <rPr>
        <vertAlign val="superscript"/>
        <sz val="12"/>
        <rFont val="Calibri"/>
        <family val="2"/>
      </rPr>
      <t>3</t>
    </r>
  </si>
  <si>
    <r>
      <t>100 მ</t>
    </r>
    <r>
      <rPr>
        <b/>
        <vertAlign val="superscript"/>
        <sz val="12"/>
        <rFont val="Calibri"/>
        <family val="2"/>
      </rPr>
      <t>3</t>
    </r>
  </si>
  <si>
    <r>
      <t>მ</t>
    </r>
    <r>
      <rPr>
        <vertAlign val="superscript"/>
        <sz val="12"/>
        <rFont val="Calibri"/>
        <family val="2"/>
      </rPr>
      <t>2</t>
    </r>
  </si>
  <si>
    <r>
      <t>100მ</t>
    </r>
    <r>
      <rPr>
        <b/>
        <vertAlign val="superscript"/>
        <sz val="12"/>
        <rFont val="Calibri"/>
        <family val="2"/>
      </rPr>
      <t>3</t>
    </r>
  </si>
  <si>
    <r>
      <t>100მ</t>
    </r>
    <r>
      <rPr>
        <vertAlign val="superscript"/>
        <sz val="12"/>
        <rFont val="Calibri"/>
        <family val="2"/>
      </rPr>
      <t>2</t>
    </r>
  </si>
  <si>
    <r>
      <t>100 მ</t>
    </r>
    <r>
      <rPr>
        <vertAlign val="superscript"/>
        <sz val="12"/>
        <rFont val="Calibri"/>
        <family val="2"/>
      </rPr>
      <t>2</t>
    </r>
  </si>
  <si>
    <r>
      <t xml:space="preserve"> poplieTilenis maRalwneviani (Semyvani) </t>
    </r>
    <r>
      <rPr>
        <sz val="12"/>
        <rFont val="Arial"/>
        <family val="2"/>
      </rPr>
      <t>d</t>
    </r>
    <r>
      <rPr>
        <sz val="12"/>
        <rFont val="AcadNusx"/>
        <family val="0"/>
      </rPr>
      <t>=90mm მილების მონტაჟი</t>
    </r>
  </si>
  <si>
    <r>
      <t xml:space="preserve">მილი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=90mm </t>
    </r>
  </si>
  <si>
    <r>
      <t xml:space="preserve">wyalsadenis foladis  mili  </t>
    </r>
    <r>
      <rPr>
        <sz val="12"/>
        <rFont val="Arial"/>
        <family val="2"/>
      </rPr>
      <t>d</t>
    </r>
    <r>
      <rPr>
        <sz val="12"/>
        <rFont val="AcadNusx"/>
        <family val="0"/>
      </rPr>
      <t>=83X5.5mm</t>
    </r>
  </si>
  <si>
    <r>
      <t xml:space="preserve">wyalsadenis foladis  miliს მონტაჟი დ-50 მმ-დე  </t>
    </r>
    <r>
      <rPr>
        <sz val="12"/>
        <rFont val="Arial"/>
        <family val="2"/>
      </rPr>
      <t>d</t>
    </r>
    <r>
      <rPr>
        <sz val="12"/>
        <rFont val="AcadNusx"/>
        <family val="0"/>
      </rPr>
      <t>=50X3.2mm</t>
    </r>
  </si>
  <si>
    <r>
      <t xml:space="preserve">wyalsadenis foladis  mili  </t>
    </r>
    <r>
      <rPr>
        <sz val="12"/>
        <rFont val="Arial"/>
        <family val="2"/>
      </rPr>
      <t>d</t>
    </r>
    <r>
      <rPr>
        <sz val="12"/>
        <rFont val="AcadNusx"/>
        <family val="0"/>
      </rPr>
      <t>=50X3.2mm</t>
    </r>
  </si>
  <si>
    <r>
      <t xml:space="preserve">wyalsadenis foladis  mili  </t>
    </r>
    <r>
      <rPr>
        <sz val="12"/>
        <rFont val="Arial"/>
        <family val="2"/>
      </rPr>
      <t>d</t>
    </r>
    <r>
      <rPr>
        <sz val="12"/>
        <rFont val="AcadNusx"/>
        <family val="0"/>
      </rPr>
      <t>=40X3.2mm (dgarebisaTvis SesaduReblad)</t>
    </r>
  </si>
  <si>
    <r>
      <t xml:space="preserve"> poplieTilenis maRalwneviani (Semyvani) </t>
    </r>
    <r>
      <rPr>
        <sz val="12"/>
        <rFont val="Arial"/>
        <family val="2"/>
      </rPr>
      <t>d</t>
    </r>
    <r>
      <rPr>
        <sz val="12"/>
        <rFont val="AcadNusx"/>
        <family val="0"/>
      </rPr>
      <t>=50mm -მდე მილების მონტაჟი</t>
    </r>
  </si>
  <si>
    <r>
      <t xml:space="preserve">milebi poplieTilenis maRalwneviani </t>
    </r>
    <r>
      <rPr>
        <sz val="12"/>
        <rFont val="Arial"/>
        <family val="2"/>
      </rPr>
      <t>d</t>
    </r>
    <r>
      <rPr>
        <sz val="12"/>
        <rFont val="AcadNusx"/>
        <family val="0"/>
      </rPr>
      <t>=32mm</t>
    </r>
  </si>
  <si>
    <r>
      <t xml:space="preserve">milebi poplieTilenis maRalwneviani </t>
    </r>
    <r>
      <rPr>
        <sz val="12"/>
        <rFont val="Arial"/>
        <family val="2"/>
      </rPr>
      <t>d</t>
    </r>
    <r>
      <rPr>
        <sz val="12"/>
        <rFont val="AcadNusx"/>
        <family val="0"/>
      </rPr>
      <t>=25mm</t>
    </r>
  </si>
  <si>
    <r>
      <t xml:space="preserve">gadamyvani pol/fol adaptori  </t>
    </r>
    <r>
      <rPr>
        <sz val="12"/>
        <rFont val="Arial"/>
        <family val="2"/>
      </rPr>
      <t>d</t>
    </r>
    <r>
      <rPr>
        <sz val="12"/>
        <rFont val="AcadNusx"/>
        <family val="0"/>
      </rPr>
      <t>=90mm (SemyvanTan)</t>
    </r>
  </si>
  <si>
    <r>
      <t>gadamyvani pol/fol Ф40X32</t>
    </r>
    <r>
      <rPr>
        <sz val="12"/>
        <rFont val="Romantic"/>
        <family val="0"/>
      </rPr>
      <t xml:space="preserve">  </t>
    </r>
    <r>
      <rPr>
        <sz val="12"/>
        <rFont val="AcadMtavr"/>
        <family val="0"/>
      </rPr>
      <t>(dgarebze</t>
    </r>
    <r>
      <rPr>
        <sz val="12"/>
        <rFont val="AacadHN"/>
        <family val="0"/>
      </rPr>
      <t>)</t>
    </r>
  </si>
  <si>
    <r>
      <t xml:space="preserve">wyalsadenis mricxveli Ф20 </t>
    </r>
    <r>
      <rPr>
        <sz val="12"/>
        <rFont val="Romantic"/>
        <family val="0"/>
      </rPr>
      <t xml:space="preserve"> </t>
    </r>
    <r>
      <rPr>
        <sz val="12"/>
        <rFont val="AcadMtavr"/>
        <family val="0"/>
      </rPr>
      <t>(sarTulebze</t>
    </r>
    <r>
      <rPr>
        <sz val="12"/>
        <rFont val="AacadHN"/>
        <family val="0"/>
      </rPr>
      <t>)</t>
    </r>
  </si>
  <si>
    <r>
      <t xml:space="preserve">urduli foladis   </t>
    </r>
    <r>
      <rPr>
        <sz val="12"/>
        <rFont val="Arial"/>
        <family val="2"/>
      </rPr>
      <t>d</t>
    </r>
    <r>
      <rPr>
        <sz val="12"/>
        <rFont val="AcadNusx"/>
        <family val="0"/>
      </rPr>
      <t>=80mm მონტაჟი</t>
    </r>
  </si>
  <si>
    <t xml:space="preserve">urduliს და ვენტილების  მონტაჟი  </t>
  </si>
  <si>
    <r>
      <t xml:space="preserve">urduli foladis  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=50mm </t>
    </r>
  </si>
  <si>
    <r>
      <t xml:space="preserve">urduli foladis  სახ. ქსელზე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=50mm </t>
    </r>
  </si>
  <si>
    <r>
      <t xml:space="preserve">ventili foladis (dgarebze)  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=32mm </t>
    </r>
  </si>
  <si>
    <r>
      <t xml:space="preserve">ventili foladis (sarTulebze)  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=20mm </t>
    </r>
  </si>
  <si>
    <r>
      <t xml:space="preserve">polieTilenis samkapi (sarTulebze)  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=40X25X40mm </t>
    </r>
  </si>
  <si>
    <r>
      <t xml:space="preserve">polieTilenis samkapi (sarTulebze)  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=32X25X32mm </t>
    </r>
  </si>
  <si>
    <r>
      <t xml:space="preserve">polieTilenis samkapi (sarTulebze)  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=25mm </t>
    </r>
  </si>
  <si>
    <r>
      <t xml:space="preserve">milyeli saxanZro manqanisaTvis (gareT)  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=80mm </t>
    </r>
  </si>
  <si>
    <r>
      <t>მოძრაობის  დეტექტორი 180</t>
    </r>
    <r>
      <rPr>
        <vertAlign val="superscript"/>
        <sz val="12"/>
        <rFont val="AcadNusx"/>
        <family val="0"/>
      </rPr>
      <t xml:space="preserve">0  </t>
    </r>
    <r>
      <rPr>
        <sz val="12"/>
        <rFont val="AcadNusx"/>
        <family val="0"/>
      </rPr>
      <t>პლასტმასის  ბუდით</t>
    </r>
  </si>
  <si>
    <r>
      <t xml:space="preserve">erTklaviSiani  CamrTveli  dacvis  klasiT  </t>
    </r>
    <r>
      <rPr>
        <sz val="12"/>
        <rFont val="Calibri"/>
        <family val="2"/>
      </rPr>
      <t>IP44</t>
    </r>
  </si>
  <si>
    <r>
      <t>10მ</t>
    </r>
    <r>
      <rPr>
        <vertAlign val="superscript"/>
        <sz val="12"/>
        <rFont val="Calibri"/>
        <family val="2"/>
      </rPr>
      <t>2</t>
    </r>
  </si>
  <si>
    <r>
      <t xml:space="preserve"> ერთფაზა ავტომატური ამომრთველი  ნომინალურ  დენზე I</t>
    </r>
    <r>
      <rPr>
        <vertAlign val="subscript"/>
        <sz val="12"/>
        <rFont val="Calibri"/>
        <family val="2"/>
      </rPr>
      <t>გ</t>
    </r>
    <r>
      <rPr>
        <sz val="12"/>
        <rFont val="Calibri"/>
        <family val="2"/>
      </rPr>
      <t>=6.0ა.  გარე  განათებისათვის</t>
    </r>
  </si>
  <si>
    <r>
      <t>კაბელი  1(4X6)მმ</t>
    </r>
    <r>
      <rPr>
        <vertAlign val="superscript"/>
        <sz val="12"/>
        <rFont val="Calibri"/>
        <family val="2"/>
      </rPr>
      <t>2</t>
    </r>
  </si>
  <si>
    <r>
      <t>კაბელი  1(3X6)მმ</t>
    </r>
    <r>
      <rPr>
        <vertAlign val="superscript"/>
        <sz val="12"/>
        <rFont val="Calibri"/>
        <family val="2"/>
      </rPr>
      <t>2</t>
    </r>
  </si>
  <si>
    <r>
      <t>კაბელი  1(2X6)მმ</t>
    </r>
    <r>
      <rPr>
        <vertAlign val="superscript"/>
        <sz val="12"/>
        <rFont val="Calibri"/>
        <family val="2"/>
      </rPr>
      <t>2</t>
    </r>
  </si>
  <si>
    <r>
      <t>კაბელი  1(4X4)მმ</t>
    </r>
    <r>
      <rPr>
        <vertAlign val="superscript"/>
        <sz val="12"/>
        <rFont val="Calibri"/>
        <family val="2"/>
      </rPr>
      <t>2</t>
    </r>
  </si>
  <si>
    <r>
      <t>კაბელი  1(3X4)მმ</t>
    </r>
    <r>
      <rPr>
        <vertAlign val="superscript"/>
        <sz val="12"/>
        <rFont val="Calibri"/>
        <family val="2"/>
      </rPr>
      <t>2</t>
    </r>
  </si>
  <si>
    <r>
      <t>კაბელი  1(2X4)მმ</t>
    </r>
    <r>
      <rPr>
        <vertAlign val="superscript"/>
        <sz val="12"/>
        <rFont val="Calibri"/>
        <family val="2"/>
      </rPr>
      <t>2</t>
    </r>
  </si>
  <si>
    <r>
      <t>სპილენძის  ძარღვიანი  კაბელი  კვეთით(3X1.5)მმ</t>
    </r>
    <r>
      <rPr>
        <vertAlign val="superscript"/>
        <sz val="12"/>
        <rFont val="Calibri"/>
        <family val="2"/>
      </rPr>
      <t>2</t>
    </r>
  </si>
  <si>
    <t>lari</t>
  </si>
  <si>
    <t>სანიაღვრე  არხის მოწყობა მონოლითური ბეტონით  700X200მმ 788,4 მ</t>
  </si>
  <si>
    <t>მჩხვლეტავი  ნაძვის   ვერცხლისფერი  წიწ. ფორ.</t>
  </si>
  <si>
    <t>მთრთოლავი  ვერხვი</t>
  </si>
  <si>
    <t>აღმოსავლეთის  ჭადარი</t>
  </si>
  <si>
    <t>ნეკერჩხალი</t>
  </si>
  <si>
    <t>ჩვეულებრივი  ოლეანდრი</t>
  </si>
  <si>
    <t>გამ 22-8-7</t>
  </si>
  <si>
    <t>კანალიზაციის  პოლიეთილენის  მილების მონტაჟი PE80 დ-250 მმ</t>
  </si>
  <si>
    <t>კანალიზაციის  მილები PE80 დ-250 მმ</t>
  </si>
  <si>
    <t>გამ 22-8-6</t>
  </si>
  <si>
    <t>კანალიზაციის პოლიეთილენის  მილების მონტაჟი PE80 დ-200 მმ</t>
  </si>
  <si>
    <t>კანალიზაციის პოლიეთილენის  მილი  დ-200 მმ</t>
  </si>
  <si>
    <t>კანალიზაციის  რკინაბეტონის  წრიული  ჭის დ=1.0მ,  h=1.0მ  თუჯის  ხუფის  გადახურვით</t>
  </si>
  <si>
    <t>კანალიზაციის  რკინაბეტონის  წრიული  ჭის დ=1.0მ,  h=1.2მ  თუჯის  ხუფის  გადახურვით</t>
  </si>
  <si>
    <t>კანალიზაციის  რკინაბეტონის  წრიული  ჭის დ=1.0მ,  h=1.5მ  თუჯის  ხუფის  გადახურვით</t>
  </si>
  <si>
    <t>კანალიზაციის  რკინაბეტონის  წრიული  ჭის დ=1.0მ,  h=1.7მ  თუჯის  ხუფის  გადახურვით</t>
  </si>
  <si>
    <t>მუხლი  პოლიეთილენის  d=32მმ</t>
  </si>
  <si>
    <t>სამკაპი  პოლიეთილენის  Ф160X160X110მმ</t>
  </si>
  <si>
    <t>სამკაპი  პოლიეთილენის  Ф90X90X90მმ</t>
  </si>
  <si>
    <t>სამკაპი  პოლიეთილენის  Ф110X110X160მმ</t>
  </si>
  <si>
    <t>სამკაპი  პოლიეთილენის  Ф110X110X90მმ</t>
  </si>
  <si>
    <t>სამკაპი  პოლიეთილენის  Ф160X110X90მმ</t>
  </si>
  <si>
    <t>22-8-5</t>
  </si>
  <si>
    <t>წყალსადენის  პოლიეთინელის  მილი  PE100SDR17PH10  S=9.5მმ  დ=110მმ</t>
  </si>
  <si>
    <t>საბაზ.</t>
  </si>
  <si>
    <t>გამწოვი ვენტილიატორი დ=100მმ</t>
  </si>
  <si>
    <t>kanalizaciis polieTilenis mili   დ=50mm</t>
  </si>
  <si>
    <t>gadamyvani  polieTilenis d=100X50mm</t>
  </si>
  <si>
    <t>samkapi polieTilenis d=50mm 45</t>
  </si>
  <si>
    <t>muxli polieTilenis d=50mm 45</t>
  </si>
  <si>
    <t xml:space="preserve">ventili პოლიეთილენის   დ=20mm </t>
  </si>
  <si>
    <t>binebis cxeli da civi wylis milebis montaJi  d=50mm-mde</t>
  </si>
  <si>
    <t>milebi შუშისებრი ბოჭკოთი (ცხელი წყლის) დ=20mm</t>
  </si>
  <si>
    <t>milebi poplieTilenis maRalwneviani  РН 16 დ=25mm</t>
  </si>
  <si>
    <t>milebi poplieTilenis maRalwneviani  РН 16 დ=20mm</t>
  </si>
  <si>
    <t xml:space="preserve">სამკაპი  დ=20mm </t>
  </si>
  <si>
    <t xml:space="preserve">მუხლი  პოლიეთილენის  დ=25mm </t>
  </si>
  <si>
    <t xml:space="preserve">მუხლი  პოლიეთილენის  დ=20mm </t>
  </si>
  <si>
    <t xml:space="preserve">gadamyvani polieTilenis დ=25X20   РН 16 </t>
  </si>
  <si>
    <r>
      <t xml:space="preserve">რევიზია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=100mm</t>
    </r>
  </si>
  <si>
    <r>
      <t xml:space="preserve">milebi poplieTilenis maRalwneviani </t>
    </r>
    <r>
      <rPr>
        <sz val="12"/>
        <rFont val="Arial"/>
        <family val="2"/>
      </rPr>
      <t>d</t>
    </r>
    <r>
      <rPr>
        <sz val="12"/>
        <rFont val="AcadNusx"/>
        <family val="0"/>
      </rPr>
      <t>=40mm</t>
    </r>
  </si>
  <si>
    <t xml:space="preserve">სამკაპი  დ=25X20X25mm </t>
  </si>
  <si>
    <t>უნიტაზი (ჩამრეცხი ავზით)</t>
  </si>
  <si>
    <t>უნიტაზის მონტაჟი, ინკლუზივთათვის</t>
  </si>
  <si>
    <t>უნიტაზი (ჩამრეცხი ავზით),  ინკლუზივთათვის</t>
  </si>
  <si>
    <t>ხელსაბანის  მონტაჟი</t>
  </si>
  <si>
    <t>ხელსაბანის  მონტაჟი,  ინკლუზივთათვის</t>
  </si>
  <si>
    <t>ხელსაბანი შემრევით  და  კარადით  (სამზარეულოში),  ინკლუზივთათვის</t>
  </si>
  <si>
    <t>ხელსაბანი შემრევით    (საპირფარეშოში),  ინკლუზივთათვის</t>
  </si>
  <si>
    <t>საშხაპეს  მონტაჟი</t>
  </si>
  <si>
    <t>საშხაპეს  მონტაჟი,  ინკლუზივთათვის</t>
  </si>
  <si>
    <t>საშხაპე(ქვეშასდგამით), ინკლუზივთათვის</t>
  </si>
  <si>
    <r>
      <t>gadamyvani polieTilenis Ф20X25</t>
    </r>
    <r>
      <rPr>
        <sz val="12"/>
        <rFont val="Romantic"/>
        <family val="0"/>
      </rPr>
      <t xml:space="preserve">  </t>
    </r>
    <r>
      <rPr>
        <sz val="12"/>
        <rFont val="AcadMtavr"/>
        <family val="0"/>
      </rPr>
      <t>(sarTulebze</t>
    </r>
    <r>
      <rPr>
        <sz val="12"/>
        <rFont val="AacadHN"/>
        <family val="0"/>
      </rPr>
      <t>)</t>
    </r>
  </si>
  <si>
    <t xml:space="preserve">ventili პოლიეთილენის   დ=25mm </t>
  </si>
  <si>
    <r>
      <t xml:space="preserve">sarwyavi onkaniს  მოინტაჟი rezinis SlangiT (saxuravze)  </t>
    </r>
    <r>
      <rPr>
        <sz val="12"/>
        <rFont val="Arial"/>
        <family val="2"/>
      </rPr>
      <t>d</t>
    </r>
    <r>
      <rPr>
        <sz val="12"/>
        <rFont val="AcadNusx"/>
        <family val="0"/>
      </rPr>
      <t>=15mm   L</t>
    </r>
    <r>
      <rPr>
        <sz val="12"/>
        <rFont val="Calibri"/>
        <family val="2"/>
      </rPr>
      <t>L=20მ</t>
    </r>
  </si>
  <si>
    <r>
      <t xml:space="preserve">sarwyavi onkani rezinis SlangiT (saxuravze)  </t>
    </r>
    <r>
      <rPr>
        <sz val="12"/>
        <rFont val="Arial"/>
        <family val="2"/>
      </rPr>
      <t>d</t>
    </r>
    <r>
      <rPr>
        <sz val="12"/>
        <rFont val="AcadNusx"/>
        <family val="0"/>
      </rPr>
      <t>=15mm   L</t>
    </r>
    <r>
      <rPr>
        <sz val="12"/>
        <rFont val="Calibri"/>
        <family val="2"/>
      </rPr>
      <t>L=20მ</t>
    </r>
  </si>
  <si>
    <r>
      <t xml:space="preserve">saxanZro onkaniს მონტაჟი  rezinis SlangiT   </t>
    </r>
    <r>
      <rPr>
        <sz val="12"/>
        <rFont val="Arial"/>
        <family val="2"/>
      </rPr>
      <t>d</t>
    </r>
    <r>
      <rPr>
        <sz val="12"/>
        <rFont val="AcadNusx"/>
        <family val="0"/>
      </rPr>
      <t>=50mm DLL</t>
    </r>
    <r>
      <rPr>
        <sz val="12"/>
        <rFont val="Calibri"/>
        <family val="2"/>
      </rPr>
      <t>L</t>
    </r>
    <r>
      <rPr>
        <sz val="12"/>
        <rFont val="AcadNusx"/>
        <family val="0"/>
      </rPr>
      <t>=20მ</t>
    </r>
  </si>
  <si>
    <t>lula d=50mm(rezinis SlangisaTvis)</t>
  </si>
  <si>
    <t>saxanZro yuTi(onkanisa da rezinis SlangisaTvis)</t>
  </si>
  <si>
    <t>samagri foladis milebisaTvis, betonis kedelze d=83X5,5</t>
  </si>
  <si>
    <t>ფანჯრის  საცრემლური  თუნუქის,  სისქით  0.5მმ, სიგანით  330მმ</t>
  </si>
  <si>
    <t>იატაკზე  ხაოიანი კერამიკული  ფილის  მოწყობა(სამზარეულოში)</t>
  </si>
  <si>
    <t>შენობებს შორის  ღიობების  შეფუთვა ლითონის  ფურცელით,   სისქით 0,5მმ</t>
  </si>
  <si>
    <t>კერამიკული პლინტუსის მოწყობა, სიმაღლით 10სმ.</t>
  </si>
  <si>
    <t>შენობებს შორის  ღიობებში, ლითონის  კარკასის  მოწყობა</t>
  </si>
  <si>
    <t>ლითონის  ოთხკუთხა  მილი  50X50მმ</t>
  </si>
  <si>
    <t>შენობებს შორის  ღიობებში, ლითონის  კარკასის შეღებვა</t>
  </si>
  <si>
    <t>8-572-2</t>
  </si>
  <si>
    <t>8-526-6</t>
  </si>
  <si>
    <t>8-89-1</t>
  </si>
  <si>
    <t>8-525-1</t>
  </si>
  <si>
    <t xml:space="preserve">gamaval  xazebze:  samfaza  avtomaturi  amomrTvelebi  nominalur  denze: 63a/3-2c.  </t>
  </si>
  <si>
    <t xml:space="preserve">ძალოვანი  კარადა  Semyvanze  sampolusa  gamTiSveliT  nominalur denze  200a/3-1c,  </t>
  </si>
  <si>
    <t>8-526-2</t>
  </si>
  <si>
    <t>binis  el.  Gგamanawilebeli  fari</t>
  </si>
  <si>
    <t xml:space="preserve">Semyvanze  orpolusa  avtomaturi  amomrTveli  nominalur  denze  63a/2-1c,  </t>
  </si>
  <si>
    <t xml:space="preserve">Semyvanze  orpolusa  avtomaturi  amomrTveli  nominalur  denze  63a/2-1c, </t>
  </si>
  <si>
    <t>moqnili  kabeli,  spilenZis  ZarRvebiT,  ormagi  plastikuri  izolaciiT  660v.  kveTiT  1(3X1.5)  kv. Mmm.</t>
  </si>
  <si>
    <t>moqnili  kabeli,  spilenZis  ZarRvebiT,  ormagi  plastikuri  izolaciiT  660v.  kveTiT  1(4X1.5)  kv. Mmm.</t>
  </si>
  <si>
    <t>moqnili  kabeli,  spilenZis  ZarRvebiT,  ormagi  plastikuri  izolaciiT  660v.  kveTiT  1(3X2.5)  kv. Mmm.</t>
  </si>
  <si>
    <t>moqnili  kabeli,  spilenZis  ZarRvebiT,  ormagi  plastikuri  izolaciiT  660v.  kveTiT  1(3X4)  kv. Mmm.</t>
  </si>
  <si>
    <t>moqnili  kabeli,  spilenZis  ZarRvebiT,  ormagi  plastikuri  izolaciiT  660v.  kveTiT  1(5X2.5)  kv. Mmm.</t>
  </si>
  <si>
    <t>moqnili  kabeli,  spilenZis  ZarRvebiT,  ormagi  plastikuri  izolaciiT  660v.  kveTiT  1(4X70+1X35)  kv. Mmm.</t>
  </si>
  <si>
    <t>moqnili  kabeli,  spilenZis  ZarRvebiT,  ormagi  plastikuri  izolaciiT  660v.  kveTiT  1(4X16)  kv. Mmm.</t>
  </si>
  <si>
    <r>
      <t>შრომითი რესურსი 573*</t>
    </r>
    <r>
      <rPr>
        <sz val="12"/>
        <color indexed="17"/>
        <rFont val="AcadNusx"/>
        <family val="0"/>
      </rPr>
      <t>0.002</t>
    </r>
  </si>
  <si>
    <r>
      <t>aqtiuri  mexmimRebi  dacvis  zonis  radiusiT  38m. (</t>
    </r>
    <r>
      <rPr>
        <sz val="12"/>
        <rFont val="Calibri"/>
        <family val="2"/>
      </rPr>
      <t>SE6 L=30მ)</t>
    </r>
  </si>
  <si>
    <t xml:space="preserve">kabelis  samagri  (caluRi)  1(3X10  mm.kv.  kveTis  kabelisaTvis  </t>
  </si>
  <si>
    <t>moqnili  kabeli,  spilenZis  ZarRvebiT,  ormagi  plastikuri  izolaciiT  660v.  kveTiT  1(3X10)  kv. Mmm.</t>
  </si>
  <si>
    <r>
      <t xml:space="preserve">შტეფსელის  როზეტი  ფარული  გაყვანილობის,  მესამე  დამამიწებელი  კონტაქტით,  220ვ,  16ა  პლასტმასის  ბუდით,  დაცვის  კლასით </t>
    </r>
    <r>
      <rPr>
        <sz val="12"/>
        <rFont val="Calibri"/>
        <family val="2"/>
      </rPr>
      <t>IP44</t>
    </r>
  </si>
  <si>
    <r>
      <t>kedlis  sanaTi-bra,  ეკოnaTuriT  simZlavriT  18vat,  dacvis  klasiT  I</t>
    </r>
    <r>
      <rPr>
        <sz val="12"/>
        <rFont val="Calibri"/>
        <family val="2"/>
      </rPr>
      <t>P44</t>
    </r>
  </si>
  <si>
    <r>
      <t>kedlis  sanaTi-bra, ჩამრთველით ეკონათურით   simZlavriT  18vat,  dacvis  klasiT  I</t>
    </r>
    <r>
      <rPr>
        <sz val="12"/>
        <rFont val="Calibri"/>
        <family val="2"/>
      </rPr>
      <t>P44</t>
    </r>
  </si>
  <si>
    <t xml:space="preserve">orklaviSiani  CamrTveli </t>
  </si>
  <si>
    <t>შტეფსელის  როზეტი  ფარული  გაყვანილობის,  მესამე  დამამიწებელი  კონტაქტით,  220ვ,  16ა  პლასტმასის  ბუდით</t>
  </si>
  <si>
    <t>erTklaviSiani  CamrTveli  faruli  gayvanilobisaTvis  plastmasis  budiT</t>
  </si>
  <si>
    <r>
      <t>კედლის სანათი-bra  varvara  naTuriT  simZlavriT  60vat,  dacvis  klasiT  I</t>
    </r>
    <r>
      <rPr>
        <sz val="12"/>
        <rFont val="Calibri"/>
        <family val="2"/>
      </rPr>
      <t>P</t>
    </r>
    <r>
      <rPr>
        <sz val="12"/>
        <rFont val="AcadNusx"/>
        <family val="0"/>
      </rPr>
      <t>P44</t>
    </r>
  </si>
  <si>
    <r>
      <t xml:space="preserve">kedlis  sanaTi-bra,  ეკონათურით   simZlavriT  18vat,  </t>
    </r>
    <r>
      <rPr>
        <sz val="12"/>
        <rFont val="Calibri"/>
        <family val="2"/>
      </rPr>
      <t>e</t>
    </r>
    <r>
      <rPr>
        <sz val="12"/>
        <rFont val="AcadNusx"/>
        <family val="0"/>
      </rPr>
      <t>-27 dacvis  klasiT  I</t>
    </r>
    <r>
      <rPr>
        <sz val="12"/>
        <rFont val="Calibri"/>
        <family val="2"/>
      </rPr>
      <t>P44</t>
    </r>
  </si>
  <si>
    <r>
      <t>Weris  sanaTi Camosakidi, WaRis tipis  dacvis klasiT I</t>
    </r>
    <r>
      <rPr>
        <sz val="12"/>
        <rFont val="Calibri"/>
        <family val="2"/>
      </rPr>
      <t>p</t>
    </r>
    <r>
      <rPr>
        <sz val="12"/>
        <rFont val="AcadNusx"/>
        <family val="0"/>
      </rPr>
      <t xml:space="preserve">P20,  simZlavriT 1(6X40)vt  (naTura cokoliT  </t>
    </r>
    <r>
      <rPr>
        <sz val="12"/>
        <rFont val="Calibri"/>
        <family val="2"/>
      </rPr>
      <t>e</t>
    </r>
    <r>
      <rPr>
        <sz val="12"/>
        <rFont val="AcadNusx"/>
        <family val="0"/>
      </rPr>
      <t>-27)</t>
    </r>
  </si>
  <si>
    <r>
      <t xml:space="preserve">Weris  sanaTi-plafoni,  ეკოnaTuriT  simZlavriT  18vat,  </t>
    </r>
    <r>
      <rPr>
        <sz val="12"/>
        <rFont val="Calibri"/>
        <family val="2"/>
      </rPr>
      <t>e</t>
    </r>
    <r>
      <rPr>
        <sz val="12"/>
        <rFont val="AcadNusx"/>
        <family val="0"/>
      </rPr>
      <t>-27 dacvis  klasiT  I</t>
    </r>
    <r>
      <rPr>
        <sz val="12"/>
        <rFont val="Calibri"/>
        <family val="2"/>
      </rPr>
      <t>P20</t>
    </r>
  </si>
  <si>
    <r>
      <t xml:space="preserve">Weris  sanaTi-plafoni,  ეკოnaTuriT  simZlavriT  18vat,  </t>
    </r>
    <r>
      <rPr>
        <sz val="12"/>
        <rFont val="Calibri"/>
        <family val="2"/>
      </rPr>
      <t>e</t>
    </r>
    <r>
      <rPr>
        <sz val="12"/>
        <rFont val="AcadNusx"/>
        <family val="0"/>
      </rPr>
      <t>-27 dacvis  klasiT  I</t>
    </r>
    <r>
      <rPr>
        <sz val="12"/>
        <rFont val="Calibri"/>
        <family val="2"/>
      </rPr>
      <t>P44</t>
    </r>
  </si>
  <si>
    <r>
      <t>Weris  sanaTi Camosakidi, WaRis tipis  dacvis klasiT I</t>
    </r>
    <r>
      <rPr>
        <sz val="12"/>
        <rFont val="Calibri"/>
        <family val="2"/>
      </rPr>
      <t>p</t>
    </r>
    <r>
      <rPr>
        <sz val="12"/>
        <rFont val="AcadNusx"/>
        <family val="0"/>
      </rPr>
      <t xml:space="preserve">P20,  simZlavriT 1(4X40)vt  (naTura cokoliT  </t>
    </r>
    <r>
      <rPr>
        <sz val="12"/>
        <rFont val="Calibri"/>
        <family val="2"/>
      </rPr>
      <t>e</t>
    </r>
    <r>
      <rPr>
        <sz val="12"/>
        <rFont val="AcadNusx"/>
        <family val="0"/>
      </rPr>
      <t>-27)</t>
    </r>
  </si>
  <si>
    <r>
      <t>sanaTi luminescenturi  naTuriT  simZlavriT 1(1</t>
    </r>
    <r>
      <rPr>
        <sz val="12"/>
        <rFont val="Calibri"/>
        <family val="2"/>
      </rPr>
      <t>X36)ვტ,</t>
    </r>
    <r>
      <rPr>
        <sz val="12"/>
        <rFont val="AcadNusx"/>
        <family val="0"/>
      </rPr>
      <t xml:space="preserve">  dacvis  klasiT  I</t>
    </r>
    <r>
      <rPr>
        <sz val="12"/>
        <rFont val="Calibri"/>
        <family val="2"/>
      </rPr>
      <t>P30</t>
    </r>
  </si>
  <si>
    <r>
      <t>Weris  sanaTi-plafoni, varvara  naTuriT simZlavriT 60vt, dacvis klasiT  I</t>
    </r>
    <r>
      <rPr>
        <sz val="12"/>
        <rFont val="Calibri"/>
        <family val="2"/>
      </rPr>
      <t>p</t>
    </r>
    <r>
      <rPr>
        <sz val="12"/>
        <rFont val="AcadNusx"/>
        <family val="0"/>
      </rPr>
      <t>P44</t>
    </r>
  </si>
  <si>
    <t>binis  el.  Gგamanawilebeli  fari, Semyvanze  orpolusa  avtomaturi  amomrTveli  nominalur  denze  63a/2-1c,  gamaval  xazebze:  erT polusiani avtomaturio  amomrTveliT  nominalur  denze:    20a/1-4c;  16a/1-1c, orpolusiani avtomaturi amomrTveliT 30a, denis gaJonvaze amorTvis unariT nominalur denze 20a/1-1c.</t>
  </si>
  <si>
    <t xml:space="preserve">gamaval  xazebze:  orpolusiani  avtomaturio  amomrTveliT  nominalur  denze:  20a/1-1c;  </t>
  </si>
  <si>
    <t xml:space="preserve">gamaval  xazebze:  erT polusiani  avtomaturio  amomrTveliT  nominalur  denze:  20a/1-4c;  </t>
  </si>
  <si>
    <t xml:space="preserve">gamaval  xazebze:  erTpolusiani  avtomaturio  amomrTveliT  nominalur  denze:  16a/1-1c;  </t>
  </si>
  <si>
    <t>mricxvelebis karada sami cali 380/220v mricxveliT</t>
  </si>
  <si>
    <t xml:space="preserve">mricxvelebis karada  </t>
  </si>
  <si>
    <t>Zalovani karada #1,  liTonis  korpusiT,  Camosakidi, Semyvanze  samfaza  avtomaturi  amomrTvelebiT  nominalur  denze:  100a/3-2c. rezervis avtomaturi CarTvis meqanizmiT nominalur denze: 100a/3-1c.  gamaval  xazebze:  samfaza  avtomaturi  amomrTvelebiT  nominalur  denze: 63a/3-2c.  erTfaza  avtomaturi  amomrTveliT  nominalur  denze: 32a/1-2c  dasaketi meqanizmiT  (1200X600X250)mm</t>
  </si>
  <si>
    <t>Zalovani karada #1,  liTonis  korpusiT,  dasaketi meqanizmiT  (1200X600X250)mm</t>
  </si>
  <si>
    <t xml:space="preserve">Semyvanze  samfaza  avtomaturi  amomrTvelebi  nominalur  denze:  100a/3-2c  </t>
  </si>
  <si>
    <t xml:space="preserve">erTfaza  avtomaturi  amomrTveliT  nominalur  denze: 32a/1-2c; </t>
  </si>
  <si>
    <t>rezervis avtomaturi CarTvis meqanizmiT nominalur denze: 100a/3-1c.</t>
  </si>
  <si>
    <t>yuTi  orpolusa  avtomaturi  amomrTveliT  nominalur  denze  16a/2-1c</t>
  </si>
  <si>
    <t>yuTi 1c. Pirdapiri  CarTvis erTfaza aqtiuri el. Energiis mricxveliT 60a.</t>
  </si>
  <si>
    <t>erTfaza,  orpolusiani  avtomati  63a-denze (63a/2)</t>
  </si>
  <si>
    <t>orpolusiani  avtomati nominalur denze 63a</t>
  </si>
  <si>
    <t>orpolusiani  avtomati nominalur denze 32a</t>
  </si>
  <si>
    <t>sasignalo  naTura</t>
  </si>
  <si>
    <r>
      <t xml:space="preserve">mwvane sasignalo naTura  230v, sami cali(0-500 </t>
    </r>
    <r>
      <rPr>
        <sz val="12"/>
        <rFont val="Calibri"/>
        <family val="2"/>
      </rPr>
      <t>a</t>
    </r>
    <r>
      <rPr>
        <sz val="12"/>
        <rFont val="AcadNusx"/>
        <family val="0"/>
      </rPr>
      <t xml:space="preserve">) ampermetri  da erTi cali (0-500 </t>
    </r>
    <r>
      <rPr>
        <sz val="12"/>
        <rFont val="Calibri"/>
        <family val="2"/>
      </rPr>
      <t>v</t>
    </r>
    <r>
      <rPr>
        <sz val="12"/>
        <rFont val="AcadNusx"/>
        <family val="0"/>
      </rPr>
      <t>) voltmetri gadamrTveliT G</t>
    </r>
  </si>
  <si>
    <r>
      <t>Semyvan  gamanawilebeli karada, dasadgami  liTonis  korpusiT(600X400X1800)mm,  დacvis  klasiT  I</t>
    </r>
    <r>
      <rPr>
        <b/>
        <sz val="12"/>
        <rFont val="Calibri"/>
        <family val="2"/>
      </rPr>
      <t>p</t>
    </r>
    <r>
      <rPr>
        <b/>
        <sz val="12"/>
        <rFont val="AcadNusx"/>
        <family val="0"/>
      </rPr>
      <t xml:space="preserve">30,  faris korpusisgan izolirebuli </t>
    </r>
    <r>
      <rPr>
        <b/>
        <sz val="12"/>
        <rFont val="Calibri"/>
        <family val="2"/>
      </rPr>
      <t xml:space="preserve">n </t>
    </r>
    <r>
      <rPr>
        <b/>
        <sz val="12"/>
        <rFont val="AcadNusx"/>
        <family val="0"/>
      </rPr>
      <t xml:space="preserve"> saltiT, faris korpusTan mierTebulia </t>
    </r>
    <r>
      <rPr>
        <b/>
        <sz val="12"/>
        <rFont val="Calibri"/>
        <family val="2"/>
      </rPr>
      <t>pe</t>
    </r>
    <r>
      <rPr>
        <b/>
        <sz val="12"/>
        <rFont val="AcadNusx"/>
        <family val="0"/>
      </rPr>
      <t xml:space="preserve"> saltiT, dasaketi meqanizmiT, Semyvanze  Sewyvilebuli sampolusiani avtomaturi amomrTveliT urTierTSoris meqanikuri blokirebiT, nominalur  denze: gamTiSveli  400a.  gamaval  xazebze sampolusiani dnobadi mcvelebiT, dnobadi sadgmeliT, nominalur denze 250/200a-4c. erTpolusiani avtomaturi  amomrTvelebiT  nominalur  denze: 16a-1c.  D</t>
    </r>
  </si>
  <si>
    <t>Semyvan  gamanawilebeli karada, dasadgami  liTonis  korpusiT(600X400X1800)mm,  დacvis  klasiT  Ip30,  faris korpusisgan izolirebuli n  saltiT, faris korpusTan mierTebulia pe saltiT, dasaketi meqanizmiT</t>
  </si>
  <si>
    <r>
      <t>Semyvan  gamanawilebeli karada, dasadgami  liTonis  korpusiT(600X400X1800)mm,  დacvis  klasiT  I</t>
    </r>
    <r>
      <rPr>
        <sz val="12"/>
        <rFont val="Calibri"/>
        <family val="2"/>
      </rPr>
      <t>p</t>
    </r>
    <r>
      <rPr>
        <sz val="12"/>
        <rFont val="AcadNusx"/>
        <family val="0"/>
      </rPr>
      <t xml:space="preserve">30,  faris korpusisgan izolirebuli </t>
    </r>
    <r>
      <rPr>
        <sz val="12"/>
        <rFont val="Calibri"/>
        <family val="2"/>
      </rPr>
      <t xml:space="preserve">n </t>
    </r>
    <r>
      <rPr>
        <sz val="12"/>
        <rFont val="AcadNusx"/>
        <family val="0"/>
      </rPr>
      <t xml:space="preserve"> saltiT, faris korpusTan mierTebulia </t>
    </r>
    <r>
      <rPr>
        <sz val="12"/>
        <rFont val="Calibri"/>
        <family val="2"/>
      </rPr>
      <t xml:space="preserve">pe </t>
    </r>
    <r>
      <rPr>
        <sz val="12"/>
        <rFont val="AcadNusx"/>
        <family val="0"/>
      </rPr>
      <t>saltiT, dasaketi meqanizmiT</t>
    </r>
  </si>
  <si>
    <t>sampolusiani avtomaturi amomrTveli 400a</t>
  </si>
  <si>
    <t>sampolusiani dnobadi mcvelebi 250/200a</t>
  </si>
  <si>
    <t>erTpolusiani avtomaturi amomrTveli 16a</t>
  </si>
  <si>
    <t>მონოლითური  რკინაბეტონის  პარაპეტის  მოწყობა (დიაფრაგმა)</t>
  </si>
  <si>
    <t>gamTiSveli 400a</t>
  </si>
  <si>
    <t>გამ 10-20–2</t>
  </si>
  <si>
    <t>მეტალოპლასტმასის  კარ-fanjara</t>
  </si>
  <si>
    <t>კარ-კარფანჯრის   ბლოკი</t>
  </si>
  <si>
    <t>Rirebuleba:</t>
  </si>
  <si>
    <t>#</t>
  </si>
  <si>
    <t>saxarjTarricxvo angariSis da xarjTaRricxvis #</t>
  </si>
  <si>
    <t>obieqtis samuSaoebis da xarjebis dasaxeleba</t>
  </si>
  <si>
    <t xml:space="preserve"> saxarjTaRricxvo Rirebuleba</t>
  </si>
  <si>
    <t>saerTo saxarjTaRricxvo Rirebuleba</t>
  </si>
  <si>
    <t>samSeneblo samuSaoebi</t>
  </si>
  <si>
    <t>samontaJo samuSaoebi</t>
  </si>
  <si>
    <t>mowyobilobebi</t>
  </si>
  <si>
    <t>sxvadasxva xarjebi</t>
  </si>
  <si>
    <t xml:space="preserve">Tavi I </t>
  </si>
  <si>
    <t>mSeneblobis teritoriis momzadeba</t>
  </si>
  <si>
    <t>1_1</t>
  </si>
  <si>
    <t>samuSaoebi da xarjebi ar aris</t>
  </si>
  <si>
    <t>Tavi I-is jami</t>
  </si>
  <si>
    <t xml:space="preserve">Tavi II </t>
  </si>
  <si>
    <t>mSeneblobis ZiriTadi obieqtebi</t>
  </si>
  <si>
    <t>2_1</t>
  </si>
  <si>
    <t>Tavi LII-is jami</t>
  </si>
  <si>
    <t xml:space="preserve">Tavi III </t>
  </si>
  <si>
    <t>damxmare da samosamsaxuro obieqtebi</t>
  </si>
  <si>
    <t>Tavi LIII-is jami</t>
  </si>
  <si>
    <t xml:space="preserve">Tavi IV </t>
  </si>
  <si>
    <t>energetikuli meurneobis obieqtebi</t>
  </si>
  <si>
    <t>Tavi IV-is jami</t>
  </si>
  <si>
    <t xml:space="preserve">Tavi V </t>
  </si>
  <si>
    <t>satransporto meurneobis obieqtebi da kavSirgabmuloba</t>
  </si>
  <si>
    <t>Tavi V-is jami</t>
  </si>
  <si>
    <t xml:space="preserve">Tavi VI </t>
  </si>
  <si>
    <t>wyalmomaragebis, kanalizaciis, Tbomomaragebis nagebobebis gare qselebi da a.S.</t>
  </si>
  <si>
    <t>გარე (ეზოს)  წყალსადენი</t>
  </si>
  <si>
    <t>გარე (ეზოს)  კანალიზაცია</t>
  </si>
  <si>
    <t>Tavi VI-is jami</t>
  </si>
  <si>
    <t>Tavi VII</t>
  </si>
  <si>
    <t>teritoriis keTilmowyoba da გამწვანება</t>
  </si>
  <si>
    <t>გარე (ეზოს)  კეთილმოწყობა</t>
  </si>
  <si>
    <t>Tavi VII-is jami</t>
  </si>
  <si>
    <t>Tavi I-VII-is jami</t>
  </si>
  <si>
    <t xml:space="preserve">Tavi VIII </t>
  </si>
  <si>
    <t>droebiTi Senobebi da  nagebobebi</t>
  </si>
  <si>
    <t>დროებითი  შენობა–ნაგებობები  (ГСН-81-05-01-2001,  СНиП  4.09-91) 1,1%</t>
  </si>
  <si>
    <t>Tavi VIII-is jami</t>
  </si>
  <si>
    <t>Tavi IX</t>
  </si>
  <si>
    <t>sxavadasxva samuSaoebi da xarjebi</t>
  </si>
  <si>
    <t>Tavi IX-is jami</t>
  </si>
  <si>
    <t>Tavi I - IX jami</t>
  </si>
  <si>
    <t>Tavi X</t>
  </si>
  <si>
    <t>mSenebare obieqtis direqciis (teqzedamxedvelis) Senaxva</t>
  </si>
  <si>
    <t>ტექნიკური  ზედამხედველობის  ხარჯები  0,35%</t>
  </si>
  <si>
    <t>Tavi X-is jami</t>
  </si>
  <si>
    <t>Tavi I - X jami</t>
  </si>
  <si>
    <t>rezervi gauTvaliswinebel xarjebze 5%@</t>
  </si>
  <si>
    <t>dRg 18 %</t>
  </si>
  <si>
    <t>მეტალოპლასტმასის  ფანჯარა, 6sm. sisqis da ormagi  minapaketiT da  evrogaRebiT</t>
  </si>
  <si>
    <t>fanjris bloki, 6sm. sisqis da ormagi  minapaketiT da  evrogaRebiT</t>
  </si>
  <si>
    <t>saxuravxe  asasvleli  lioTonis   kibe</t>
  </si>
  <si>
    <t>წყლის  დგარების  შეფუთვა  ნესტგამძლე თაბაშირმუყაოს ფილებისაგან</t>
  </si>
  <si>
    <t>ჭაბურილი</t>
  </si>
  <si>
    <t xml:space="preserve">plastmasis miniani karada  wylis მრიცხველისTvis </t>
  </si>
  <si>
    <t>არმატურა А-I</t>
  </si>
  <si>
    <t>საფუძვლის  მოწყობა ქვიშით,   ბეტონის  იატაკის  ქვეშ</t>
  </si>
  <si>
    <t>გაზი(აირი)</t>
  </si>
  <si>
    <t>ფასადის კედლის Cveulebrivi  შელესვა  სილაცემენტის ხსნარით,  sisqiT  3sm, М-75</t>
  </si>
  <si>
    <t>წებო-ცემენტი</t>
  </si>
  <si>
    <t>პრაიმერი</t>
  </si>
  <si>
    <t>8-22-3</t>
  </si>
  <si>
    <t>ფასადზე dasakidi  xaraCoს მოწყობა(lulka)</t>
  </si>
  <si>
    <t>ლითონის  დეტალები</t>
  </si>
  <si>
    <t>ხის  დეტალები</t>
  </si>
  <si>
    <t>თუნუქის  ფურცელი  სისქით 0.5მმ</t>
  </si>
  <si>
    <t>კიბის ცხაურის და მოაჯირების შეღებვა</t>
  </si>
  <si>
    <t>სარდაფის  შევსება  ხრეშოვანი  ნარევისაგან</t>
  </si>
  <si>
    <t>ქვიშა</t>
  </si>
  <si>
    <t>სავენტილაციო არხის(თავის)   მოწყობა  აგურით</t>
  </si>
  <si>
    <t>სპეციფიკური  მოაჯირის  მოწყობა  ინკლუზივთათვის</t>
  </si>
  <si>
    <t>15-55-10</t>
  </si>
  <si>
    <t>ბიტუმი</t>
  </si>
  <si>
    <t>კბ.მ.</t>
  </si>
  <si>
    <t>ფასადის  კედლების  შეღებვა  წყალმედეგი  საღებავით</t>
  </si>
  <si>
    <t>შრომითი რესურსები  (საბაზ.)</t>
  </si>
  <si>
    <t>9</t>
  </si>
  <si>
    <t>შრომითი რესურსები(საბაზრო)</t>
  </si>
  <si>
    <t xml:space="preserve">შრომითი რესურსები </t>
  </si>
  <si>
    <t>იატაკზე  ხაოიანი კერამიკული  ფილის  მოწყობა(სან. კვანძში)</t>
  </si>
  <si>
    <t>იატაკზე  ხაოიანი კერამიკული  ფილის  მოწყობა(აივანზე)</t>
  </si>
  <si>
    <t>ბეტონის  ბორდიური 200X100მმ</t>
  </si>
  <si>
    <t>lifti</t>
  </si>
  <si>
    <t>II-5,  II-6 Sewyvilebuli  korpusi</t>
  </si>
  <si>
    <t>II-7,  II-8  Sewyvilebuli korpusi</t>
  </si>
  <si>
    <t>III-7, III-8  Sewyvilebuli korpusi</t>
  </si>
  <si>
    <t>(mSeneblobis dasaxeleba)</t>
  </si>
  <si>
    <t>saobieqto-saxarjTaRricxvo angariSi # 2-1</t>
  </si>
  <si>
    <t>(saobieqto xarjTaRricxva)</t>
  </si>
  <si>
    <t># rigiTi</t>
  </si>
  <si>
    <t>saxarjTaRricxvo angariSis (xarjTaRricxvis) #</t>
  </si>
  <si>
    <t>samuSaoebisa da xarjebis dasaxeleba</t>
  </si>
  <si>
    <t>saxarjTaRricxvo Rirebuleba  larebSi</t>
  </si>
  <si>
    <t>samSeneblo samuSaoebze</t>
  </si>
  <si>
    <t>samontaJo samuSaoebze</t>
  </si>
  <si>
    <t>danadgarebze, avejsa da inventarze</t>
  </si>
  <si>
    <t>sul</t>
  </si>
  <si>
    <t>maT Soris xelfasi</t>
  </si>
  <si>
    <t>1</t>
  </si>
  <si>
    <t>2-1-1</t>
  </si>
  <si>
    <t>2</t>
  </si>
  <si>
    <t>2-1-2</t>
  </si>
  <si>
    <t>3</t>
  </si>
  <si>
    <t>2-1-3</t>
  </si>
  <si>
    <t>2-1-4</t>
  </si>
  <si>
    <t>5</t>
  </si>
  <si>
    <t>2-1-5</t>
  </si>
  <si>
    <t>6</t>
  </si>
  <si>
    <t>saamSeneblo  samuSaoebi (II-5, II-6, II-7, II-8, III-7, III-8)</t>
  </si>
  <si>
    <t>mowyobiloba</t>
  </si>
  <si>
    <t>ლიფტი</t>
  </si>
  <si>
    <t>გარე(ეზოს) ელ. ქსელის  სამუშაოები (განათება)</t>
  </si>
  <si>
    <t>27-7-2</t>
  </si>
  <si>
    <t>ქვიშა შავი</t>
  </si>
  <si>
    <t>100მ3</t>
  </si>
  <si>
    <t>ხრეში  სისქით  500მმ</t>
  </si>
  <si>
    <t>მ3</t>
  </si>
  <si>
    <t>8-4-7</t>
  </si>
  <si>
    <t>შრომითი რესურსი</t>
  </si>
  <si>
    <t>მასტიკა</t>
  </si>
  <si>
    <t>8-5-2</t>
  </si>
  <si>
    <t>11-3-1,2</t>
  </si>
  <si>
    <t>ჰიდროიზოლაციის მოწყობა</t>
  </si>
  <si>
    <t>ხსნარის ტუმბო  კ=1.15</t>
  </si>
  <si>
    <t>ხსნარის ტუმბო     კ=1.15</t>
  </si>
  <si>
    <t>foladis  furceli(Casatanebeli  detali)</t>
  </si>
  <si>
    <r>
      <t xml:space="preserve">ლითონის  მილი  </t>
    </r>
    <r>
      <rPr>
        <sz val="12"/>
        <rFont val="Calibri"/>
        <family val="2"/>
      </rPr>
      <t>d</t>
    </r>
    <r>
      <rPr>
        <sz val="12"/>
        <rFont val="AcadNusx"/>
        <family val="0"/>
      </rPr>
      <t>=50მმ</t>
    </r>
  </si>
  <si>
    <t>კიბის ცხაურის da მოაჯირების  მოწყობა</t>
  </si>
  <si>
    <t>ლითონის  ოთხკუთხა  მილი  40X20მმ</t>
  </si>
  <si>
    <t>ლითონის  ოთხკუთხა  მილი 100X60მმ</t>
  </si>
  <si>
    <t>კნაუფის პროფილიCD</t>
  </si>
  <si>
    <t>კნაუფის პროფილი  UD</t>
  </si>
  <si>
    <t>შძურუპი TN25</t>
  </si>
  <si>
    <t>გამჭედი დუბელი K6/35</t>
  </si>
  <si>
    <t>საიზოლაციო  ლენტა</t>
  </si>
  <si>
    <t>სავანტილაციო მილების მოწყობა</t>
  </si>
  <si>
    <t>პლასტმასის მილი დ100</t>
  </si>
  <si>
    <t>პრ</t>
  </si>
  <si>
    <t>პლასტმასის მუხლი</t>
  </si>
  <si>
    <t>პლასტმასის  სამკაპი</t>
  </si>
  <si>
    <t>სამაგრები</t>
  </si>
  <si>
    <t>თაბაშირმუყაოს ჭერის მოწყობა ლითონის კარკასზე</t>
  </si>
  <si>
    <t>კნაუფის ტაბაშირ მუყაოს ფილი</t>
  </si>
  <si>
    <t>საკიდი  პირდაპირი</t>
  </si>
  <si>
    <t>CD პროფილი</t>
  </si>
  <si>
    <t>CD პროფილია გადასაბმელი</t>
  </si>
  <si>
    <t>ანკერი სწრაფსაკიდი</t>
  </si>
  <si>
    <t>მავთული ყულფით</t>
  </si>
  <si>
    <t>შურუპი  ტნ-25</t>
  </si>
  <si>
    <t>შურუპი  #9</t>
  </si>
  <si>
    <t>არმირების ლენტა</t>
  </si>
  <si>
    <t>22-32-2</t>
  </si>
  <si>
    <t>თუჯის  ხუფი  მრგვალი ჩარჩოთი დ60(სმ), სისქით50მმ</t>
  </si>
  <si>
    <t>არმატურა</t>
  </si>
  <si>
    <t>22-30-2</t>
  </si>
  <si>
    <t>27-39-1,2                 27-40-1,2</t>
  </si>
  <si>
    <t xml:space="preserve">safaris qveda fenis mowyoba msxvilmarcvlovani cxeli asfaltobetoniT, sisqiT 4 sm </t>
  </si>
  <si>
    <r>
      <t>m</t>
    </r>
    <r>
      <rPr>
        <b/>
        <vertAlign val="superscript"/>
        <sz val="11"/>
        <rFont val="AcadNusx"/>
        <family val="0"/>
      </rPr>
      <t>2</t>
    </r>
  </si>
  <si>
    <t>normatiuli Sromatevadoba</t>
  </si>
  <si>
    <t>kac/sT</t>
  </si>
  <si>
    <t>asfaltobetonis damgebi</t>
  </si>
  <si>
    <t>manq/sT</t>
  </si>
  <si>
    <t>satkepni sagzao TviTmavali gluvi 5t</t>
  </si>
  <si>
    <t>igive, 10t</t>
  </si>
  <si>
    <t>sxva manqanebi</t>
  </si>
  <si>
    <t>msxvilmarcvlovani asfaltobetoni</t>
  </si>
  <si>
    <t>t</t>
  </si>
  <si>
    <t>sxva masalebi</t>
  </si>
  <si>
    <t xml:space="preserve">safaris zeda fenis mowyoba wvrilmarcvlovani cxeli asfaltobetoniT, sisqiT 3,5 sm </t>
  </si>
  <si>
    <t>მავთულბადის ღობის მოწყობა</t>
  </si>
  <si>
    <t>არმატურა  AI</t>
  </si>
  <si>
    <t>დამხმარე  ნაგებობა</t>
  </si>
  <si>
    <t xml:space="preserve">ბეტონის ბალიშის  მომზადება  В-22,5 , </t>
  </si>
  <si>
    <t>ბეტონი В-22,5</t>
  </si>
  <si>
    <t xml:space="preserve"> ცხაურის  მოწყობა</t>
  </si>
  <si>
    <t>მე-3 კატეგორიის გრუნტის დამუშავება ექსკავატორით 0.65 კბმ ციცხვით ა/მ დატვირთვით და გატანით  ნაყარში 1კმ-მდე</t>
  </si>
  <si>
    <t xml:space="preserve">ბეტონის მომზადება  В-7,5 </t>
  </si>
  <si>
    <t>მონოლითური  რკინაბეტონის  საძირკვლის  ფილის მოწყობა</t>
  </si>
  <si>
    <t>ბეტონი В-10</t>
  </si>
  <si>
    <t>ბეტონის მომზადება  В-10 , სისქით 10სმ</t>
  </si>
  <si>
    <t xml:space="preserve">მონოლითური  რკინაბეტონის  გადახურვის  ფილის  მოწყობა  </t>
  </si>
  <si>
    <t>6-9-7</t>
  </si>
  <si>
    <t>ჩასატანებელი დეტალების მოწყობა</t>
  </si>
  <si>
    <t>გამ 8-17-3</t>
  </si>
  <si>
    <t>შიგა კედლის მაღალხარისხოვანი Seლესვა  სილაცემენტის  ხსნარით, MМ-50</t>
  </si>
  <si>
    <t>შრომითი რესურსები  კ=1.16</t>
  </si>
  <si>
    <t>შრომითი რესურსები  9საბაზრო)</t>
  </si>
  <si>
    <t>კერამიკული  ფილის  მოწყობა იატაკზე და კიბეებზე</t>
  </si>
  <si>
    <t>შრომითი რესურსები    კ=1.16</t>
  </si>
  <si>
    <t>Werebis მაღალხარისხოვანი Seლესვა სილაცემენტის  ხსნარით MМ-50</t>
  </si>
  <si>
    <t>ხსნარის ტუმბო კ=1.15</t>
  </si>
  <si>
    <t>კატალოგით</t>
  </si>
  <si>
    <t>შრომითი რესურსები  საბაზრო</t>
  </si>
  <si>
    <t>მ2</t>
  </si>
  <si>
    <t>სილაცემენტის  ნაშხეფის  (ბრიზგი) მოწყობა</t>
  </si>
  <si>
    <t>შრომით[ რესურსი (საბაზრო)</t>
  </si>
  <si>
    <t>ცემენტი</t>
  </si>
  <si>
    <t>წებო პვა</t>
  </si>
  <si>
    <t>10-27-1</t>
  </si>
  <si>
    <t>nawreti wylis tumbo tipi 10კბმ/სთ ვერტიკალური აწევა მინ. 7 მეტრი (sardafSi)</t>
  </si>
  <si>
    <t>18-14-1</t>
  </si>
  <si>
    <t>წყლის ფილტრის მონტაჟი დ-25</t>
  </si>
  <si>
    <t>წყლის ფილტრის  დ-25</t>
  </si>
  <si>
    <t>წყლის უკუსარქველის მონტაჟი დ-25</t>
  </si>
  <si>
    <t>წყლის უკუსარქველის დ-25</t>
  </si>
  <si>
    <t>23-1-1</t>
  </si>
  <si>
    <t>ქვიშის ბალიშის მოწყობა მილის ქვეშ და მილის თავზე</t>
  </si>
  <si>
    <t>4ა</t>
  </si>
  <si>
    <t>5ა</t>
  </si>
  <si>
    <t>მიწის ამოღება 0.25 ექსკავატორით</t>
  </si>
  <si>
    <t>ქვიშის ბალიშის მოწყობა კაბელის ქვეშ</t>
  </si>
  <si>
    <t>1-81-2</t>
  </si>
  <si>
    <t>მიწის უკუჩაყრა</t>
  </si>
  <si>
    <t>17ა</t>
  </si>
  <si>
    <t>საფუძველის მოწყობა ბალასტით</t>
  </si>
  <si>
    <t>ბალასტი  სისქით  365მმ</t>
  </si>
  <si>
    <t>საფუძველის მოწყობა ღორღით</t>
  </si>
  <si>
    <t>პრ.</t>
  </si>
  <si>
    <t>წყალი</t>
  </si>
  <si>
    <t>27-10-3</t>
  </si>
  <si>
    <t>3ა</t>
  </si>
  <si>
    <t>ბეტონი M200</t>
  </si>
  <si>
    <t>ღორღის ფენილის მოწყობა საფეხმავლო გზაზე სისქით 70მმ</t>
  </si>
  <si>
    <t>წყლის  მანქანა</t>
  </si>
  <si>
    <t>ღორღი</t>
  </si>
  <si>
    <t>ქვიშის ფენილის მოწყობა საფეხმავლო გზაზე სისქით 50მმ</t>
  </si>
  <si>
    <t>ქვაფენილის  მოწყობა</t>
  </si>
  <si>
    <t>ქვაფენილის  მოწყობის სამუშაო</t>
  </si>
  <si>
    <t>7ა</t>
  </si>
  <si>
    <t>27-43-1.2</t>
  </si>
  <si>
    <t>7ბ</t>
  </si>
  <si>
    <t>8</t>
  </si>
  <si>
    <t>8ა</t>
  </si>
  <si>
    <t>ხრეში ხრეშოვანი ნარევი 250მმ</t>
  </si>
  <si>
    <t>შრომითი რესურსები საბაზრო</t>
  </si>
  <si>
    <t xml:space="preserve">ბეტონი M-350 </t>
  </si>
  <si>
    <t>ელექტროენერგიის ქსელზე მიერთების საფასური 321-500 კვტ (3კორპუსი, 360 ბინა); სერმეკის2008 წლის 18 სექტემბრის დადგენილება #20</t>
  </si>
  <si>
    <t>bunebrivi gazis qselze mierTebis safasuri (3korpusi,360 bina); semekis 2009 welis 9 ivlisis დადგენილება # 12</t>
  </si>
  <si>
    <t>კანალიზაციის ქსელზე  მიერთების საფასური (3 კორპუსი 360 ბინა); სემეკის 2008 წლის 26 ნოემბრის დადგენილება # 32</t>
  </si>
  <si>
    <r>
      <rPr>
        <b/>
        <sz val="11"/>
        <color indexed="10"/>
        <rFont val="Calibri"/>
        <family val="2"/>
      </rPr>
      <t xml:space="preserve">*შენიშვნა </t>
    </r>
    <r>
      <rPr>
        <sz val="11"/>
        <color indexed="10"/>
        <rFont val="Calibri"/>
        <family val="2"/>
      </rPr>
      <t>: კრებსით ხარჯთაღრიცხვაში ლიმიტირებული დანარიცხების პროცენტული სიდიდეებისა და გარე ქსელების მიერთების სამუშაოთა ღირებულებების შეცვლა დაუშვებელია, წინააღმდეგ შემთხვევაში კონკურსანტი მოიხსნება ტენდერიდან.</t>
    </r>
  </si>
  <si>
    <t>გამანაწილებელი  ტუმბო 15 კბმ/სთ ვერტიკალური აწევა 50მ. 5.5 კვტ/სთ</t>
  </si>
  <si>
    <t>ჭაბურღილის  ტუმბო 18კბმ/სთ ვერტიკალური აწევა 70 მ.      4 კვტ/სთ</t>
  </si>
  <si>
    <t xml:space="preserve">მოწყობილობა </t>
  </si>
  <si>
    <t>სამშენებლო  სამუშაოები</t>
  </si>
  <si>
    <t>მე-3 კატეგორიის გრუნტის დამუშავება ექსკავატორით 0.65 კბმ ციცხვით ა/მ დატვირთვით და შემოტანა  ნაყარიდან   1კმ-მდე</t>
  </si>
  <si>
    <t>8-3-2</t>
  </si>
  <si>
    <t>8-3-1</t>
  </si>
  <si>
    <t>6-1-16</t>
  </si>
  <si>
    <t>საშხაპე (ქვეშასდგამით)</t>
  </si>
  <si>
    <t>მიწის შემოტანა თვითმცლელით (1კმ-მდე. მანძილზე)</t>
  </si>
  <si>
    <t>1-30-3.</t>
  </si>
  <si>
    <t>7-21-7</t>
  </si>
  <si>
    <t>მე-3 კატეგორიის გრუნტის დამუშავება  კარიერში ექსკავატორით 0.65 კბმ ციცხვით ა/მ დატვირთვით და შემოტანა    10კმ-მდე</t>
  </si>
  <si>
    <t>მიწის შემოტანა თვითმცლელით (10კმ-მდე. მანძილზე)</t>
  </si>
  <si>
    <t>ბეტონის განმანაწილებელი</t>
  </si>
  <si>
    <t xml:space="preserve"> Zalovani  karada მრიცხველებისათვის,  Semyvanze  sampolusa  gamTiSveliT  nominalur denze  200a/3-1c,  21 cali  orpolusiani  avtomatiT nominalur denze  63a/2-20c. 32a/2-1c. da 20 cali  </t>
  </si>
  <si>
    <t xml:space="preserve"> Zalovani  karada მრიცხველებისათვის,  Semyvanze  sampolusa  gamTiSveliT  nominalur denze  200a/3-1c,  20 cali  erTfaza,  orpolusiani  avtomatiT  63a-denze (63a/2),  da 20 cali  </t>
  </si>
  <si>
    <t>ორმოსმთხრელი მანქანა</t>
  </si>
  <si>
    <t>ავტომატური  ამომრთველი ნომ. დენზე I=6a</t>
  </si>
  <si>
    <t>1-31-9.</t>
  </si>
  <si>
    <t>რეზერვუარზე გრუნტის მიყრა და დაფარვა ბულდოზერით 80 ცხ.ძ</t>
  </si>
  <si>
    <t>1-29-3,10.</t>
  </si>
  <si>
    <t>37ა</t>
  </si>
  <si>
    <t>სახანძრო ჰიდრანტი  DN-100</t>
  </si>
  <si>
    <t xml:space="preserve">სახანძრო  ჰიდრატის მონტაჟი  </t>
  </si>
  <si>
    <r>
      <t>ქ.  ზუგდიდ,    ბარამიას   ქუჩა   №7   (</t>
    </r>
    <r>
      <rPr>
        <b/>
        <sz val="14"/>
        <color indexed="8"/>
        <rFont val="Calibri"/>
        <family val="2"/>
      </rPr>
      <t xml:space="preserve">საკადასტრო   კოდი  №43.31.76.239; 43.31.76.240; 43.31.76.245) დევნილთა    გრძელვადიანი   განსახლების    ობიექტი.   3    </t>
    </r>
    <r>
      <rPr>
        <b/>
        <sz val="14"/>
        <color indexed="8"/>
        <rFont val="Calibri"/>
        <family val="2"/>
      </rPr>
      <t>შეწყვილებული    ბინების    მშენებლობის   და   გარე   (ეზოს)   კეთილმოწყობითი   სამუშაოების  ნაკრები   ხარჯთაღრიცხვა</t>
    </r>
  </si>
  <si>
    <t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    3    შეწყვილებული    ბინების   მშენებლობის  სამუშაოების  ნაკრები  ხარჯთაღრიცხვა</t>
  </si>
  <si>
    <r>
      <rPr>
        <b/>
        <sz val="14"/>
        <color indexed="8"/>
        <rFont val="Calibri"/>
        <family val="2"/>
      </rPr>
      <t xml:space="preserve"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   3   </t>
    </r>
    <r>
      <rPr>
        <b/>
        <sz val="14"/>
        <color indexed="8"/>
        <rFont val="Calibri"/>
        <family val="2"/>
      </rPr>
      <t>შეწყვილებული    ბინების   მშენებლობის  სამუშაოების   ლოკალური  ხარჯთაღრიცხვა №2-1-1</t>
    </r>
  </si>
  <si>
    <r>
      <rPr>
        <b/>
        <sz val="14"/>
        <color indexed="8"/>
        <rFont val="Calibri"/>
        <family val="2"/>
      </rPr>
      <t xml:space="preserve"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 3    </t>
    </r>
    <r>
      <rPr>
        <b/>
        <sz val="14"/>
        <color indexed="8"/>
        <rFont val="Calibri"/>
        <family val="2"/>
      </rPr>
      <t>შეწყვილებული    ბინების   მშენებლობის  სამუშაოების   ლოკალური ხარჯთაღრიცხვა  №2-1-2</t>
    </r>
  </si>
  <si>
    <r>
      <t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</t>
    </r>
    <r>
      <rPr>
        <b/>
        <sz val="14"/>
        <color indexed="8"/>
        <rFont val="Calibri"/>
        <family val="2"/>
      </rPr>
      <t xml:space="preserve">   3    </t>
    </r>
    <r>
      <rPr>
        <b/>
        <sz val="14"/>
        <color indexed="8"/>
        <rFont val="Calibri"/>
        <family val="2"/>
      </rPr>
      <t>შეწყვილებული    ბინების   მშენებლობის  სამუშაოების   ლოკალური ხარჯთაღრიცხვა  №2-1-3</t>
    </r>
  </si>
  <si>
    <r>
      <rPr>
        <b/>
        <sz val="14"/>
        <color indexed="8"/>
        <rFont val="Calibri"/>
        <family val="2"/>
      </rPr>
      <t xml:space="preserve"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   3    </t>
    </r>
    <r>
      <rPr>
        <b/>
        <sz val="14"/>
        <color indexed="8"/>
        <rFont val="Calibri"/>
        <family val="2"/>
      </rPr>
      <t>შეწყვილებული    ბინების   მშენებლობის  სამუშაოების   ლოკალური ხარჯთაღრიცხვა  №2-1-4</t>
    </r>
  </si>
  <si>
    <r>
      <t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</t>
    </r>
    <r>
      <rPr>
        <b/>
        <sz val="14"/>
        <color indexed="8"/>
        <rFont val="Calibri"/>
        <family val="2"/>
      </rPr>
      <t xml:space="preserve">    3   </t>
    </r>
    <r>
      <rPr>
        <b/>
        <sz val="14"/>
        <color indexed="8"/>
        <rFont val="Calibri"/>
        <family val="2"/>
      </rPr>
      <t>შეწყვილებული    ბინების   მშენებლობის  სამუშაოების   ლოკალური ხარჯთაღრიცხვა  №2-1-5</t>
    </r>
  </si>
  <si>
    <r>
      <t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</t>
    </r>
    <r>
      <rPr>
        <b/>
        <sz val="14"/>
        <color indexed="8"/>
        <rFont val="Calibri"/>
        <family val="2"/>
      </rPr>
      <t xml:space="preserve">   3   </t>
    </r>
    <r>
      <rPr>
        <b/>
        <sz val="14"/>
        <color indexed="8"/>
        <rFont val="Calibri"/>
        <family val="2"/>
      </rPr>
      <t>შეწყვილებული    ბინების   კეთილმოწყობითი  სამუშაოების   ლოკალური  ხარჯთაღრიცხვა  N4-1</t>
    </r>
  </si>
  <si>
    <r>
      <t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</t>
    </r>
    <r>
      <rPr>
        <b/>
        <sz val="14"/>
        <color indexed="8"/>
        <rFont val="Calibri"/>
        <family val="2"/>
      </rPr>
      <t xml:space="preserve">    3   </t>
    </r>
    <r>
      <rPr>
        <b/>
        <sz val="14"/>
        <color indexed="8"/>
        <rFont val="Calibri"/>
        <family val="2"/>
      </rPr>
      <t>შეწყვილებული    ბინების   კეთილმოწყობითი  სამუშაოების   ლოკალური  ხარჯთაღრიცხვა  N6-1</t>
    </r>
  </si>
  <si>
    <r>
      <t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</t>
    </r>
    <r>
      <rPr>
        <b/>
        <sz val="14"/>
        <color indexed="8"/>
        <rFont val="Calibri"/>
        <family val="2"/>
      </rPr>
      <t xml:space="preserve">    3    </t>
    </r>
    <r>
      <rPr>
        <b/>
        <sz val="14"/>
        <color indexed="8"/>
        <rFont val="Calibri"/>
        <family val="2"/>
      </rPr>
      <t>შეწყვილებული    ბინების   კეთილმოწყობითი  სამუშაოების   ლოკალური  ხარჯთაღრიცხვა  N6-2</t>
    </r>
  </si>
  <si>
    <r>
      <t>ქ.  ზუგდიდ,   ბარამიას   ქუჩა   №7,    (საკადასტრო   კოდი  №43.31.76.239; 43.31.76.240; 43.31.76.245) დევნილთა   გრძელვადიანი  განსახლების   ობიექტი.</t>
    </r>
    <r>
      <rPr>
        <b/>
        <sz val="14"/>
        <color indexed="8"/>
        <rFont val="Calibri"/>
        <family val="2"/>
      </rPr>
      <t xml:space="preserve">    3  </t>
    </r>
    <r>
      <rPr>
        <b/>
        <sz val="14"/>
        <color indexed="8"/>
        <rFont val="Calibri"/>
        <family val="2"/>
      </rPr>
      <t>შეწყვილებული    ბინების   კეთილმოწყობითი  სამუშაოების ლოკალური  ხარჯთაღრიცხვა N7-1</t>
    </r>
  </si>
  <si>
    <t>*შენიშვნა:  ობიექტური ხარჯთაღრიცხვა შედგენილია ერთი კორპუსისათვის, თითოეული კორპუსისთვის გადატანილ იქნას ნაკრებ ხარჯთაღრიცხვაში</t>
  </si>
  <si>
    <r>
      <t xml:space="preserve">გრუნტის  ა უკუჩაყრა  ბულდოზერით ქვაბულში 180 ცხ.ძ </t>
    </r>
    <r>
      <rPr>
        <b/>
        <sz val="12"/>
        <rFont val="Calibri"/>
        <family val="2"/>
      </rPr>
      <t xml:space="preserve"> </t>
    </r>
  </si>
  <si>
    <t>გეგმიური  დაგროვება (არაუმეტეს 8%)</t>
  </si>
  <si>
    <t>ზედნადები  ხარჯები (არაუმეტეს 12%)</t>
  </si>
  <si>
    <t>ზედნადები  ხარჯები (არაუმეტეს 10%)</t>
  </si>
  <si>
    <t>ზედნადები  ხარჯები  სამშენებლო სამონტაჟო სამუშაოებზე (არაუმეტეს 10%)</t>
  </si>
  <si>
    <t>ზედნადები  ხარჯები ელსამონნტაჟო სამუშაოების  ხელფასიდან  (არაუმეტეს 75%)</t>
  </si>
  <si>
    <t>ზედნადები ხარჯები  სამონტაჟო  სამუშაოებზე ხელფსიდან (არაუმეტეს 68%)</t>
  </si>
  <si>
    <t>ზედნადები ხარჯები სამშენებლო  სამუშაოებზე (არაუმეტეს 10%)</t>
  </si>
  <si>
    <t>ზედნადები ხარჯები  სამონტაჟო  სამუშაოებზე ხელფსიდან (არაუმეტეს 75%)</t>
  </si>
  <si>
    <t>გეგმიური დაგროვებვა (არაუმეტეს 8%)</t>
  </si>
  <si>
    <t>ზედნადები ხარჯები  (არაუმეტეს 10%)</t>
  </si>
  <si>
    <t>ზედნადები ხარჯები (არაუმეტეს 10%)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</si>
</sst>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ლ.&quot;;\-#,##0\ &quot;ლ.&quot;"/>
    <numFmt numFmtId="173" formatCode="#,##0\ &quot;ლ.&quot;;[Red]\-#,##0\ &quot;ლ.&quot;"/>
    <numFmt numFmtId="174" formatCode="#,##0.00\ &quot;ლ.&quot;;\-#,##0.00\ &quot;ლ.&quot;"/>
    <numFmt numFmtId="175" formatCode="#,##0.00\ &quot;ლ.&quot;;[Red]\-#,##0.00\ &quot;ლ.&quot;"/>
    <numFmt numFmtId="176" formatCode="_-* #,##0\ &quot;ლ.&quot;_-;\-* #,##0\ &quot;ლ.&quot;_-;_-* &quot;-&quot;\ &quot;ლ.&quot;_-;_-@_-"/>
    <numFmt numFmtId="177" formatCode="_-* #,##0\ _ლ_._-;\-* #,##0\ _ლ_._-;_-* &quot;-&quot;\ _ლ_._-;_-@_-"/>
    <numFmt numFmtId="178" formatCode="_-* #,##0.00\ &quot;ლ.&quot;_-;\-* #,##0.00\ &quot;ლ.&quot;_-;_-* &quot;-&quot;??\ &quot;ლ.&quot;_-;_-@_-"/>
    <numFmt numFmtId="179" formatCode="_-* #,##0.00\ _ლ_._-;\-* #,##0.00\ _ლ_._-;_-* &quot;-&quot;??\ _ლ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"/>
    <numFmt numFmtId="197" formatCode="0.000"/>
    <numFmt numFmtId="198" formatCode="0.0"/>
    <numFmt numFmtId="199" formatCode="0.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"/>
    <numFmt numFmtId="205" formatCode="[$-409]dddd\,\ mmmm\ dd\,\ yyyy"/>
    <numFmt numFmtId="206" formatCode="[$-409]h:mm:ss\ AM/PM"/>
    <numFmt numFmtId="207" formatCode="[$-409]dddd\,\ mmmm\ d\,\ yyyy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cadNusx"/>
      <family val="0"/>
    </font>
    <font>
      <sz val="12"/>
      <color indexed="8"/>
      <name val="Calibri"/>
      <family val="2"/>
    </font>
    <font>
      <sz val="12"/>
      <color indexed="8"/>
      <name val="AcadNusx"/>
      <family val="0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AcadNusx"/>
      <family val="0"/>
    </font>
    <font>
      <b/>
      <sz val="13"/>
      <color indexed="8"/>
      <name val="AcadNusx"/>
      <family val="0"/>
    </font>
    <font>
      <sz val="12"/>
      <color indexed="8"/>
      <name val="Arial"/>
      <family val="2"/>
    </font>
    <font>
      <vertAlign val="superscript"/>
      <sz val="12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vertAlign val="superscript"/>
      <sz val="12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Romantic"/>
      <family val="0"/>
    </font>
    <font>
      <sz val="12"/>
      <name val="AcadMtavr"/>
      <family val="0"/>
    </font>
    <font>
      <sz val="12"/>
      <name val="AacadHN"/>
      <family val="0"/>
    </font>
    <font>
      <vertAlign val="superscript"/>
      <sz val="12"/>
      <name val="AcadNusx"/>
      <family val="0"/>
    </font>
    <font>
      <vertAlign val="subscript"/>
      <sz val="12"/>
      <name val="Calibri"/>
      <family val="2"/>
    </font>
    <font>
      <sz val="10"/>
      <name val="Arial"/>
      <family val="2"/>
    </font>
    <font>
      <sz val="12"/>
      <color indexed="17"/>
      <name val="AcadNusx"/>
      <family val="0"/>
    </font>
    <font>
      <b/>
      <sz val="14"/>
      <name val="AcadNusx"/>
      <family val="0"/>
    </font>
    <font>
      <sz val="12"/>
      <color indexed="12"/>
      <name val="AcadNusx"/>
      <family val="0"/>
    </font>
    <font>
      <b/>
      <sz val="12"/>
      <color indexed="10"/>
      <name val="AcadNusx"/>
      <family val="0"/>
    </font>
    <font>
      <b/>
      <sz val="9"/>
      <name val="Tahoma"/>
      <family val="2"/>
    </font>
    <font>
      <sz val="14"/>
      <color indexed="8"/>
      <name val="Calibri"/>
      <family val="2"/>
    </font>
    <font>
      <b/>
      <sz val="12"/>
      <name val="AcadMtavr"/>
      <family val="0"/>
    </font>
    <font>
      <sz val="9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9"/>
      <name val="AcadMtavr"/>
      <family val="0"/>
    </font>
    <font>
      <sz val="8"/>
      <name val="AcadMtavr"/>
      <family val="0"/>
    </font>
    <font>
      <b/>
      <u val="single"/>
      <sz val="12"/>
      <name val="AcadNusx"/>
      <family val="0"/>
    </font>
    <font>
      <sz val="10"/>
      <name val="Arial Cyr"/>
      <family val="0"/>
    </font>
    <font>
      <sz val="14"/>
      <name val="AcadNusx"/>
      <family val="0"/>
    </font>
    <font>
      <b/>
      <vertAlign val="superscript"/>
      <sz val="11"/>
      <name val="AcadNusx"/>
      <family val="0"/>
    </font>
    <font>
      <u val="single"/>
      <sz val="11"/>
      <name val="AcadNusx"/>
      <family val="0"/>
    </font>
    <font>
      <sz val="11"/>
      <name val="Arachveulebrivi Thin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30"/>
      <name val="AcadNusx"/>
      <family val="0"/>
    </font>
    <font>
      <sz val="12"/>
      <color indexed="10"/>
      <name val="AcadNusx"/>
      <family val="0"/>
    </font>
    <font>
      <sz val="12"/>
      <color indexed="56"/>
      <name val="AcadNusx"/>
      <family val="0"/>
    </font>
    <font>
      <sz val="11"/>
      <color indexed="8"/>
      <name val="AcadNusx"/>
      <family val="0"/>
    </font>
    <font>
      <b/>
      <sz val="12"/>
      <color indexed="56"/>
      <name val="AcadNusx"/>
      <family val="0"/>
    </font>
    <font>
      <b/>
      <sz val="11"/>
      <color indexed="10"/>
      <name val="AcadNusx"/>
      <family val="0"/>
    </font>
    <font>
      <b/>
      <vertAlign val="superscript"/>
      <sz val="14"/>
      <color indexed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cadNusx"/>
      <family val="0"/>
    </font>
    <font>
      <b/>
      <sz val="12"/>
      <color rgb="FFFF0000"/>
      <name val="AcadNusx"/>
      <family val="0"/>
    </font>
    <font>
      <sz val="12"/>
      <color rgb="FFFF0000"/>
      <name val="AcadNusx"/>
      <family val="0"/>
    </font>
    <font>
      <sz val="12"/>
      <color rgb="FF0F253F"/>
      <name val="AcadNusx"/>
      <family val="0"/>
    </font>
    <font>
      <sz val="11"/>
      <color theme="1"/>
      <name val="AcadNusx"/>
      <family val="0"/>
    </font>
    <font>
      <b/>
      <sz val="12"/>
      <color theme="1"/>
      <name val="AcadNusx"/>
      <family val="0"/>
    </font>
    <font>
      <b/>
      <sz val="12"/>
      <color rgb="FF0F253F"/>
      <name val="AcadNusx"/>
      <family val="0"/>
    </font>
    <font>
      <sz val="14"/>
      <color theme="1"/>
      <name val="Calibri"/>
      <family val="2"/>
    </font>
    <font>
      <b/>
      <sz val="11"/>
      <color rgb="FFFF0000"/>
      <name val="AcadNusx"/>
      <family val="0"/>
    </font>
    <font>
      <b/>
      <vertAlign val="superscript"/>
      <sz val="14"/>
      <color rgb="FFFF0000"/>
      <name val="AcadNusx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29" fillId="0" borderId="0">
      <alignment/>
      <protection/>
    </xf>
    <xf numFmtId="0" fontId="1" fillId="32" borderId="7" applyNumberFormat="0" applyFont="0" applyAlignment="0" applyProtection="0"/>
    <xf numFmtId="0" fontId="89" fillId="27" borderId="8" applyNumberFormat="0" applyAlignment="0" applyProtection="0"/>
    <xf numFmtId="9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44" fillId="0" borderId="0">
      <alignment/>
      <protection/>
    </xf>
  </cellStyleXfs>
  <cellXfs count="42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distributed"/>
    </xf>
    <xf numFmtId="2" fontId="2" fillId="34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198" fontId="2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distributed"/>
    </xf>
    <xf numFmtId="0" fontId="4" fillId="35" borderId="10" xfId="0" applyFont="1" applyFill="1" applyBorder="1" applyAlignment="1">
      <alignment horizontal="left" vertical="distributed"/>
    </xf>
    <xf numFmtId="0" fontId="4" fillId="35" borderId="10" xfId="0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distributed"/>
    </xf>
    <xf numFmtId="0" fontId="19" fillId="35" borderId="10" xfId="0" applyFont="1" applyFill="1" applyBorder="1" applyAlignment="1">
      <alignment horizontal="center" vertical="distributed"/>
    </xf>
    <xf numFmtId="0" fontId="19" fillId="35" borderId="10" xfId="0" applyFont="1" applyFill="1" applyBorder="1" applyAlignment="1">
      <alignment horizontal="center" vertical="center"/>
    </xf>
    <xf numFmtId="2" fontId="19" fillId="35" borderId="12" xfId="0" applyNumberFormat="1" applyFont="1" applyFill="1" applyBorder="1" applyAlignment="1">
      <alignment horizontal="center" vertical="distributed"/>
    </xf>
    <xf numFmtId="0" fontId="17" fillId="35" borderId="10" xfId="0" applyFont="1" applyFill="1" applyBorder="1" applyAlignment="1">
      <alignment horizontal="left" vertical="distributed"/>
    </xf>
    <xf numFmtId="0" fontId="17" fillId="35" borderId="10" xfId="0" applyFont="1" applyFill="1" applyBorder="1" applyAlignment="1">
      <alignment horizontal="center" vertical="distributed"/>
    </xf>
    <xf numFmtId="0" fontId="17" fillId="35" borderId="10" xfId="0" applyFont="1" applyFill="1" applyBorder="1" applyAlignment="1">
      <alignment horizontal="center" vertical="center"/>
    </xf>
    <xf numFmtId="2" fontId="17" fillId="35" borderId="10" xfId="0" applyNumberFormat="1" applyFont="1" applyFill="1" applyBorder="1" applyAlignment="1">
      <alignment horizontal="center" vertical="center"/>
    </xf>
    <xf numFmtId="2" fontId="17" fillId="35" borderId="12" xfId="0" applyNumberFormat="1" applyFont="1" applyFill="1" applyBorder="1" applyAlignment="1">
      <alignment horizontal="center" vertical="distributed"/>
    </xf>
    <xf numFmtId="2" fontId="19" fillId="35" borderId="10" xfId="0" applyNumberFormat="1" applyFont="1" applyFill="1" applyBorder="1" applyAlignment="1">
      <alignment horizontal="center" vertical="center"/>
    </xf>
    <xf numFmtId="197" fontId="17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left" vertical="center"/>
    </xf>
    <xf numFmtId="2" fontId="17" fillId="35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49" fontId="17" fillId="35" borderId="13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/>
    </xf>
    <xf numFmtId="0" fontId="17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2" fontId="20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left" vertical="distributed" wrapText="1"/>
    </xf>
    <xf numFmtId="0" fontId="17" fillId="35" borderId="10" xfId="0" applyFont="1" applyFill="1" applyBorder="1" applyAlignment="1">
      <alignment vertical="distributed"/>
    </xf>
    <xf numFmtId="2" fontId="17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vertical="distributed"/>
    </xf>
    <xf numFmtId="0" fontId="17" fillId="35" borderId="13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distributed"/>
    </xf>
    <xf numFmtId="49" fontId="17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vertical="center" wrapText="1"/>
    </xf>
    <xf numFmtId="198" fontId="17" fillId="35" borderId="1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2" fontId="19" fillId="35" borderId="1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distributed"/>
    </xf>
    <xf numFmtId="0" fontId="17" fillId="35" borderId="10" xfId="0" applyFont="1" applyFill="1" applyBorder="1" applyAlignment="1">
      <alignment vertical="distributed"/>
    </xf>
    <xf numFmtId="0" fontId="20" fillId="0" borderId="10" xfId="0" applyFont="1" applyBorder="1" applyAlignment="1">
      <alignment horizontal="center" vertical="distributed"/>
    </xf>
    <xf numFmtId="0" fontId="69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4" fillId="35" borderId="10" xfId="0" applyFont="1" applyFill="1" applyBorder="1" applyAlignment="1">
      <alignment vertical="distributed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2" fontId="16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2" fontId="17" fillId="35" borderId="11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0" fontId="69" fillId="35" borderId="0" xfId="0" applyFont="1" applyFill="1" applyAlignment="1">
      <alignment vertical="center"/>
    </xf>
    <xf numFmtId="1" fontId="69" fillId="35" borderId="0" xfId="0" applyNumberFormat="1" applyFont="1" applyFill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distributed" textRotation="90" wrapText="1"/>
    </xf>
    <xf numFmtId="0" fontId="93" fillId="0" borderId="10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6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left" vertical="center" wrapText="1"/>
    </xf>
    <xf numFmtId="2" fontId="94" fillId="0" borderId="10" xfId="0" applyNumberFormat="1" applyFont="1" applyFill="1" applyBorder="1" applyAlignment="1">
      <alignment horizontal="center" vertical="center" wrapText="1"/>
    </xf>
    <xf numFmtId="16" fontId="15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distributed"/>
    </xf>
    <xf numFmtId="0" fontId="15" fillId="35" borderId="10" xfId="0" applyFont="1" applyFill="1" applyBorder="1" applyAlignment="1">
      <alignment horizontal="left" vertical="center" wrapText="1"/>
    </xf>
    <xf numFmtId="0" fontId="94" fillId="35" borderId="10" xfId="0" applyFont="1" applyFill="1" applyBorder="1" applyAlignment="1">
      <alignment horizontal="left" vertical="center" wrapText="1"/>
    </xf>
    <xf numFmtId="2" fontId="94" fillId="35" borderId="10" xfId="0" applyNumberFormat="1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left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2" fontId="96" fillId="35" borderId="10" xfId="0" applyNumberFormat="1" applyFont="1" applyFill="1" applyBorder="1" applyAlignment="1">
      <alignment horizontal="center" vertical="center" wrapText="1"/>
    </xf>
    <xf numFmtId="2" fontId="3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distributed"/>
    </xf>
    <xf numFmtId="2" fontId="15" fillId="35" borderId="10" xfId="0" applyNumberFormat="1" applyFont="1" applyFill="1" applyBorder="1" applyAlignment="1">
      <alignment horizontal="center" vertical="center" wrapText="1"/>
    </xf>
    <xf numFmtId="2" fontId="95" fillId="35" borderId="10" xfId="0" applyNumberFormat="1" applyFont="1" applyFill="1" applyBorder="1" applyAlignment="1">
      <alignment horizontal="center" vertical="center" wrapText="1"/>
    </xf>
    <xf numFmtId="0" fontId="94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197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horizontal="center" vertical="center" wrapText="1"/>
    </xf>
    <xf numFmtId="2" fontId="19" fillId="35" borderId="11" xfId="0" applyNumberFormat="1" applyFont="1" applyFill="1" applyBorder="1" applyAlignment="1">
      <alignment horizontal="center" vertical="center"/>
    </xf>
    <xf numFmtId="0" fontId="17" fillId="35" borderId="10" xfId="0" applyNumberFormat="1" applyFont="1" applyFill="1" applyBorder="1" applyAlignment="1">
      <alignment vertical="center"/>
    </xf>
    <xf numFmtId="0" fontId="17" fillId="35" borderId="10" xfId="0" applyNumberFormat="1" applyFont="1" applyFill="1" applyBorder="1" applyAlignment="1">
      <alignment horizontal="center" vertical="center"/>
    </xf>
    <xf numFmtId="198" fontId="16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/>
    </xf>
    <xf numFmtId="0" fontId="4" fillId="37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/>
    </xf>
    <xf numFmtId="2" fontId="7" fillId="36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7" fillId="35" borderId="14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7" fillId="35" borderId="12" xfId="0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distributed"/>
    </xf>
    <xf numFmtId="0" fontId="19" fillId="35" borderId="10" xfId="0" applyFont="1" applyFill="1" applyBorder="1" applyAlignment="1">
      <alignment vertical="distributed"/>
    </xf>
    <xf numFmtId="0" fontId="17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vertical="center" wrapText="1"/>
    </xf>
    <xf numFmtId="2" fontId="97" fillId="35" borderId="0" xfId="0" applyNumberFormat="1" applyFont="1" applyFill="1" applyAlignment="1">
      <alignment horizontal="center" vertical="center"/>
    </xf>
    <xf numFmtId="49" fontId="40" fillId="35" borderId="10" xfId="0" applyNumberFormat="1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center" vertical="center"/>
    </xf>
    <xf numFmtId="2" fontId="39" fillId="35" borderId="10" xfId="0" applyNumberFormat="1" applyFont="1" applyFill="1" applyBorder="1" applyAlignment="1">
      <alignment horizontal="center" vertical="center"/>
    </xf>
    <xf numFmtId="2" fontId="47" fillId="35" borderId="10" xfId="0" applyNumberFormat="1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49" fontId="39" fillId="35" borderId="10" xfId="0" applyNumberFormat="1" applyFont="1" applyFill="1" applyBorder="1" applyAlignment="1">
      <alignment horizontal="left" vertical="center" wrapText="1"/>
    </xf>
    <xf numFmtId="197" fontId="39" fillId="35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/>
    </xf>
    <xf numFmtId="196" fontId="39" fillId="35" borderId="10" xfId="0" applyNumberFormat="1" applyFont="1" applyFill="1" applyBorder="1" applyAlignment="1">
      <alignment horizontal="center" vertical="center"/>
    </xf>
    <xf numFmtId="0" fontId="98" fillId="35" borderId="10" xfId="0" applyFont="1" applyFill="1" applyBorder="1" applyAlignment="1">
      <alignment horizontal="left" vertical="center" wrapText="1"/>
    </xf>
    <xf numFmtId="2" fontId="99" fillId="35" borderId="10" xfId="0" applyNumberFormat="1" applyFont="1" applyFill="1" applyBorder="1" applyAlignment="1">
      <alignment horizontal="center" vertical="center" wrapText="1"/>
    </xf>
    <xf numFmtId="2" fontId="33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 wrapText="1"/>
    </xf>
    <xf numFmtId="49" fontId="17" fillId="35" borderId="12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100" fillId="33" borderId="0" xfId="0" applyFont="1" applyFill="1" applyBorder="1" applyAlignment="1">
      <alignment vertical="center"/>
    </xf>
    <xf numFmtId="0" fontId="100" fillId="33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left" vertical="center" wrapText="1"/>
    </xf>
    <xf numFmtId="2" fontId="94" fillId="0" borderId="16" xfId="0" applyNumberFormat="1" applyFont="1" applyFill="1" applyBorder="1" applyAlignment="1">
      <alignment horizontal="center" vertical="center" wrapText="1"/>
    </xf>
    <xf numFmtId="2" fontId="94" fillId="0" borderId="17" xfId="0" applyNumberFormat="1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vertical="center" wrapText="1"/>
    </xf>
    <xf numFmtId="0" fontId="15" fillId="35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2" fontId="19" fillId="36" borderId="10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69" fillId="35" borderId="14" xfId="0" applyFont="1" applyFill="1" applyBorder="1" applyAlignment="1">
      <alignment horizontal="center" vertical="center"/>
    </xf>
    <xf numFmtId="49" fontId="69" fillId="35" borderId="14" xfId="0" applyNumberFormat="1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17" fillId="33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wrapText="1"/>
    </xf>
    <xf numFmtId="0" fontId="51" fillId="36" borderId="10" xfId="0" applyFont="1" applyFill="1" applyBorder="1" applyAlignment="1">
      <alignment horizontal="left" vertical="center"/>
    </xf>
    <xf numFmtId="2" fontId="17" fillId="36" borderId="10" xfId="0" applyNumberFormat="1" applyFont="1" applyFill="1" applyBorder="1" applyAlignment="1">
      <alignment horizontal="center" vertical="center"/>
    </xf>
    <xf numFmtId="0" fontId="97" fillId="35" borderId="0" xfId="0" applyFont="1" applyFill="1" applyAlignment="1">
      <alignment/>
    </xf>
    <xf numFmtId="0" fontId="97" fillId="35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2" fontId="95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69" fillId="35" borderId="10" xfId="0" applyNumberFormat="1" applyFont="1" applyFill="1" applyBorder="1" applyAlignment="1">
      <alignment horizontal="center" vertical="center"/>
    </xf>
    <xf numFmtId="0" fontId="17" fillId="35" borderId="10" xfId="0" applyNumberFormat="1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1" fontId="17" fillId="35" borderId="10" xfId="0" applyNumberFormat="1" applyFont="1" applyFill="1" applyBorder="1" applyAlignment="1">
      <alignment horizontal="center" vertical="center"/>
    </xf>
    <xf numFmtId="2" fontId="39" fillId="35" borderId="0" xfId="0" applyNumberFormat="1" applyFont="1" applyFill="1" applyAlignment="1">
      <alignment horizontal="center" vertical="center"/>
    </xf>
    <xf numFmtId="0" fontId="31" fillId="0" borderId="10" xfId="0" applyFont="1" applyBorder="1" applyAlignment="1">
      <alignment horizontal="left" vertical="distributed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92" fillId="0" borderId="15" xfId="0" applyFont="1" applyBorder="1" applyAlignment="1">
      <alignment horizontal="left" vertical="center" wrapText="1"/>
    </xf>
    <xf numFmtId="0" fontId="92" fillId="0" borderId="16" xfId="0" applyFont="1" applyBorder="1" applyAlignment="1">
      <alignment horizontal="left" vertical="center" wrapText="1"/>
    </xf>
    <xf numFmtId="0" fontId="92" fillId="0" borderId="17" xfId="0" applyFont="1" applyBorder="1" applyAlignment="1">
      <alignment horizontal="left" vertical="center" wrapText="1"/>
    </xf>
    <xf numFmtId="0" fontId="92" fillId="0" borderId="18" xfId="0" applyFont="1" applyBorder="1" applyAlignment="1">
      <alignment horizontal="left" vertical="center" wrapText="1"/>
    </xf>
    <xf numFmtId="0" fontId="92" fillId="0" borderId="19" xfId="0" applyFont="1" applyBorder="1" applyAlignment="1">
      <alignment horizontal="left" vertical="center" wrapText="1"/>
    </xf>
    <xf numFmtId="0" fontId="92" fillId="0" borderId="2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distributed"/>
    </xf>
    <xf numFmtId="0" fontId="16" fillId="0" borderId="11" xfId="0" applyFont="1" applyBorder="1" applyAlignment="1">
      <alignment horizontal="center" vertical="distributed" textRotation="90" wrapText="1"/>
    </xf>
    <xf numFmtId="0" fontId="16" fillId="0" borderId="12" xfId="0" applyFont="1" applyBorder="1" applyAlignment="1">
      <alignment horizontal="center" vertical="distributed" textRotation="90" wrapText="1"/>
    </xf>
    <xf numFmtId="0" fontId="16" fillId="0" borderId="13" xfId="0" applyFont="1" applyBorder="1" applyAlignment="1">
      <alignment horizontal="center" vertical="distributed" wrapText="1"/>
    </xf>
    <xf numFmtId="0" fontId="16" fillId="0" borderId="21" xfId="0" applyFont="1" applyBorder="1" applyAlignment="1">
      <alignment horizontal="center" vertical="distributed" wrapText="1"/>
    </xf>
    <xf numFmtId="0" fontId="16" fillId="0" borderId="22" xfId="0" applyFont="1" applyBorder="1" applyAlignment="1">
      <alignment horizontal="center" vertical="distributed" wrapText="1"/>
    </xf>
    <xf numFmtId="0" fontId="41" fillId="0" borderId="11" xfId="0" applyFont="1" applyFill="1" applyBorder="1" applyAlignment="1">
      <alignment horizontal="center" vertical="center" textRotation="90" wrapText="1"/>
    </xf>
    <xf numFmtId="0" fontId="41" fillId="0" borderId="12" xfId="0" applyFont="1" applyFill="1" applyBorder="1" applyAlignment="1">
      <alignment horizontal="center" vertical="center" textRotation="90" wrapText="1"/>
    </xf>
    <xf numFmtId="49" fontId="42" fillId="0" borderId="11" xfId="0" applyNumberFormat="1" applyFont="1" applyFill="1" applyBorder="1" applyAlignment="1">
      <alignment horizontal="center" vertical="center" textRotation="90" wrapText="1"/>
    </xf>
    <xf numFmtId="49" fontId="42" fillId="0" borderId="12" xfId="0" applyNumberFormat="1" applyFont="1" applyFill="1" applyBorder="1" applyAlignment="1">
      <alignment horizontal="center" vertical="center" textRotation="90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>
      <alignment horizontal="center" vertical="center" wrapText="1"/>
    </xf>
    <xf numFmtId="49" fontId="17" fillId="35" borderId="14" xfId="0" applyNumberFormat="1" applyFont="1" applyFill="1" applyBorder="1" applyAlignment="1">
      <alignment horizontal="center" vertical="center" wrapText="1"/>
    </xf>
    <xf numFmtId="49" fontId="17" fillId="35" borderId="12" xfId="0" applyNumberFormat="1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>
      <alignment horizontal="center" vertical="center" wrapText="1"/>
    </xf>
    <xf numFmtId="49" fontId="17" fillId="35" borderId="14" xfId="0" applyNumberFormat="1" applyFont="1" applyFill="1" applyBorder="1" applyAlignment="1">
      <alignment horizontal="center" vertical="center" wrapText="1"/>
    </xf>
    <xf numFmtId="49" fontId="17" fillId="35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distributed"/>
    </xf>
    <xf numFmtId="0" fontId="2" fillId="33" borderId="12" xfId="0" applyFont="1" applyFill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11" fillId="33" borderId="0" xfId="0" applyFont="1" applyFill="1" applyBorder="1" applyAlignment="1">
      <alignment horizontal="center" vertical="distributed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00" fillId="33" borderId="16" xfId="0" applyFont="1" applyFill="1" applyBorder="1" applyAlignment="1">
      <alignment horizontal="center" vertical="center"/>
    </xf>
    <xf numFmtId="0" fontId="100" fillId="33" borderId="0" xfId="0" applyFont="1" applyFill="1" applyBorder="1" applyAlignment="1">
      <alignment horizontal="center" vertical="center"/>
    </xf>
    <xf numFmtId="0" fontId="100" fillId="33" borderId="0" xfId="0" applyFont="1" applyFill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4" xfId="0" applyNumberFormat="1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 wrapText="1"/>
    </xf>
    <xf numFmtId="49" fontId="17" fillId="35" borderId="14" xfId="0" applyNumberFormat="1" applyFont="1" applyFill="1" applyBorder="1" applyAlignment="1">
      <alignment horizontal="center" vertical="center" wrapText="1"/>
    </xf>
    <xf numFmtId="49" fontId="17" fillId="35" borderId="12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/>
    </xf>
    <xf numFmtId="0" fontId="69" fillId="35" borderId="10" xfId="0" applyFont="1" applyFill="1" applyBorder="1" applyAlignment="1">
      <alignment horizontal="center" vertical="center"/>
    </xf>
    <xf numFmtId="0" fontId="69" fillId="35" borderId="11" xfId="0" applyFont="1" applyFill="1" applyBorder="1" applyAlignment="1">
      <alignment horizontal="center" vertical="center"/>
    </xf>
    <xf numFmtId="0" fontId="69" fillId="35" borderId="14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/>
    </xf>
    <xf numFmtId="49" fontId="69" fillId="35" borderId="11" xfId="0" applyNumberFormat="1" applyFont="1" applyFill="1" applyBorder="1" applyAlignment="1">
      <alignment horizontal="center" vertical="center"/>
    </xf>
    <xf numFmtId="49" fontId="69" fillId="35" borderId="14" xfId="0" applyNumberFormat="1" applyFont="1" applyFill="1" applyBorder="1" applyAlignment="1">
      <alignment horizontal="center" vertical="center"/>
    </xf>
    <xf numFmtId="49" fontId="69" fillId="35" borderId="12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distributed"/>
    </xf>
    <xf numFmtId="49" fontId="17" fillId="35" borderId="10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distributed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14" fontId="17" fillId="35" borderId="11" xfId="0" applyNumberFormat="1" applyFont="1" applyFill="1" applyBorder="1" applyAlignment="1">
      <alignment horizontal="center" vertical="center"/>
    </xf>
    <xf numFmtId="49" fontId="40" fillId="35" borderId="11" xfId="0" applyNumberFormat="1" applyFont="1" applyFill="1" applyBorder="1" applyAlignment="1">
      <alignment horizontal="center" vertical="center" wrapText="1"/>
    </xf>
    <xf numFmtId="49" fontId="40" fillId="35" borderId="14" xfId="0" applyNumberFormat="1" applyFont="1" applyFill="1" applyBorder="1" applyAlignment="1">
      <alignment horizontal="center" vertical="center" wrapText="1"/>
    </xf>
    <xf numFmtId="49" fontId="40" fillId="35" borderId="12" xfId="0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დემონტაჟი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2"/>
  <sheetViews>
    <sheetView zoomScalePageLayoutView="0" workbookViewId="0" topLeftCell="A34">
      <selection activeCell="K58" sqref="K58"/>
    </sheetView>
  </sheetViews>
  <sheetFormatPr defaultColWidth="9.140625" defaultRowHeight="15"/>
  <cols>
    <col min="1" max="1" width="6.7109375" style="0" customWidth="1"/>
    <col min="2" max="2" width="7.57421875" style="0" customWidth="1"/>
    <col min="3" max="3" width="54.00390625" style="0" customWidth="1"/>
    <col min="4" max="4" width="21.140625" style="0" customWidth="1"/>
    <col min="5" max="5" width="20.57421875" style="0" customWidth="1"/>
    <col min="6" max="6" width="21.7109375" style="0" customWidth="1"/>
    <col min="7" max="7" width="19.140625" style="0" customWidth="1"/>
    <col min="8" max="8" width="19.7109375" style="9" customWidth="1"/>
    <col min="9" max="10" width="11.57421875" style="0" bestFit="1" customWidth="1"/>
  </cols>
  <sheetData>
    <row r="1" spans="1:8" s="9" customFormat="1" ht="71.25" customHeight="1">
      <c r="A1" s="320" t="s">
        <v>875</v>
      </c>
      <c r="B1" s="320"/>
      <c r="C1" s="320"/>
      <c r="D1" s="320"/>
      <c r="E1" s="320"/>
      <c r="F1" s="320"/>
      <c r="G1" s="320"/>
      <c r="H1" s="320"/>
    </row>
    <row r="2" spans="1:8" ht="18">
      <c r="A2" s="310"/>
      <c r="B2" s="310"/>
      <c r="C2" s="310"/>
      <c r="D2" s="308" t="s">
        <v>606</v>
      </c>
      <c r="E2" s="311">
        <f>H59</f>
        <v>357000</v>
      </c>
      <c r="F2" s="310"/>
      <c r="G2" s="309" t="s">
        <v>474</v>
      </c>
      <c r="H2" s="309"/>
    </row>
    <row r="3" spans="1:8" ht="15">
      <c r="A3" s="318" t="s">
        <v>607</v>
      </c>
      <c r="B3" s="321" t="s">
        <v>608</v>
      </c>
      <c r="C3" s="318" t="s">
        <v>609</v>
      </c>
      <c r="D3" s="323" t="s">
        <v>610</v>
      </c>
      <c r="E3" s="324"/>
      <c r="F3" s="324"/>
      <c r="G3" s="325"/>
      <c r="H3" s="321" t="s">
        <v>611</v>
      </c>
    </row>
    <row r="4" spans="1:8" ht="85.5" customHeight="1">
      <c r="A4" s="319"/>
      <c r="B4" s="322"/>
      <c r="C4" s="319"/>
      <c r="D4" s="106" t="s">
        <v>612</v>
      </c>
      <c r="E4" s="106" t="s">
        <v>613</v>
      </c>
      <c r="F4" s="106" t="s">
        <v>614</v>
      </c>
      <c r="G4" s="106" t="s">
        <v>615</v>
      </c>
      <c r="H4" s="322"/>
    </row>
    <row r="5" spans="1:8" ht="15">
      <c r="A5" s="105">
        <v>1</v>
      </c>
      <c r="B5" s="105">
        <v>2</v>
      </c>
      <c r="C5" s="105">
        <v>3</v>
      </c>
      <c r="D5" s="77">
        <v>4</v>
      </c>
      <c r="E5" s="77">
        <v>5</v>
      </c>
      <c r="F5" s="77">
        <v>6</v>
      </c>
      <c r="G5" s="77">
        <v>7</v>
      </c>
      <c r="H5" s="105">
        <v>8</v>
      </c>
    </row>
    <row r="6" spans="1:8" ht="24.75" customHeight="1">
      <c r="A6" s="77"/>
      <c r="B6" s="77"/>
      <c r="C6" s="107" t="s">
        <v>616</v>
      </c>
      <c r="D6" s="77"/>
      <c r="E6" s="108"/>
      <c r="F6" s="108"/>
      <c r="G6" s="108"/>
      <c r="H6" s="108"/>
    </row>
    <row r="7" spans="1:8" ht="25.5" customHeight="1">
      <c r="A7" s="77">
        <v>1</v>
      </c>
      <c r="B7" s="77"/>
      <c r="C7" s="125" t="s">
        <v>617</v>
      </c>
      <c r="D7" s="118"/>
      <c r="E7" s="118"/>
      <c r="F7" s="118"/>
      <c r="G7" s="118"/>
      <c r="H7" s="118"/>
    </row>
    <row r="8" spans="1:8" ht="22.5" customHeight="1">
      <c r="A8" s="109" t="s">
        <v>618</v>
      </c>
      <c r="B8" s="77"/>
      <c r="C8" s="78" t="s">
        <v>619</v>
      </c>
      <c r="D8" s="118">
        <v>0</v>
      </c>
      <c r="E8" s="118"/>
      <c r="F8" s="118"/>
      <c r="G8" s="118"/>
      <c r="H8" s="118">
        <f>D8</f>
        <v>0</v>
      </c>
    </row>
    <row r="9" spans="1:8" ht="22.5" customHeight="1">
      <c r="A9" s="110"/>
      <c r="B9" s="110"/>
      <c r="C9" s="126" t="s">
        <v>620</v>
      </c>
      <c r="D9" s="127">
        <f>SUM(D8)</f>
        <v>0</v>
      </c>
      <c r="E9" s="127"/>
      <c r="F9" s="127"/>
      <c r="G9" s="127"/>
      <c r="H9" s="127">
        <f>SUM(H8)</f>
        <v>0</v>
      </c>
    </row>
    <row r="10" spans="1:8" ht="22.5" customHeight="1">
      <c r="A10" s="110"/>
      <c r="B10" s="110"/>
      <c r="C10" s="128" t="s">
        <v>621</v>
      </c>
      <c r="D10" s="96"/>
      <c r="E10" s="129"/>
      <c r="F10" s="129"/>
      <c r="G10" s="129"/>
      <c r="H10" s="129"/>
    </row>
    <row r="11" spans="1:8" ht="26.25" customHeight="1">
      <c r="A11" s="110">
        <v>2</v>
      </c>
      <c r="B11" s="110"/>
      <c r="C11" s="193" t="s">
        <v>622</v>
      </c>
      <c r="D11" s="129"/>
      <c r="E11" s="130"/>
      <c r="F11" s="129"/>
      <c r="G11" s="129"/>
      <c r="H11" s="131"/>
    </row>
    <row r="12" spans="1:8" ht="27.75" customHeight="1">
      <c r="A12" s="110"/>
      <c r="B12" s="113" t="s">
        <v>623</v>
      </c>
      <c r="C12" s="226" t="s">
        <v>693</v>
      </c>
      <c r="D12" s="227">
        <f>'obieqt. 2-1'!D16</f>
        <v>0</v>
      </c>
      <c r="E12" s="118">
        <f>'obieqt. 2-1'!E16</f>
        <v>0</v>
      </c>
      <c r="F12" s="118">
        <f>'obieqt. 2-1'!F16</f>
        <v>0</v>
      </c>
      <c r="G12" s="118"/>
      <c r="H12" s="227">
        <f>F12+G12+E12+D12</f>
        <v>0</v>
      </c>
    </row>
    <row r="13" spans="1:8" ht="23.25" customHeight="1">
      <c r="A13" s="110"/>
      <c r="B13" s="113" t="s">
        <v>623</v>
      </c>
      <c r="C13" s="226" t="s">
        <v>694</v>
      </c>
      <c r="D13" s="227">
        <f>D12</f>
        <v>0</v>
      </c>
      <c r="E13" s="118">
        <f>E12</f>
        <v>0</v>
      </c>
      <c r="F13" s="118">
        <f>F12</f>
        <v>0</v>
      </c>
      <c r="G13" s="228"/>
      <c r="H13" s="227">
        <f>G13+F13+E13+D13</f>
        <v>0</v>
      </c>
    </row>
    <row r="14" spans="1:8" ht="23.25" customHeight="1">
      <c r="A14" s="110"/>
      <c r="B14" s="113" t="s">
        <v>623</v>
      </c>
      <c r="C14" s="226" t="s">
        <v>695</v>
      </c>
      <c r="D14" s="227">
        <f>D12</f>
        <v>0</v>
      </c>
      <c r="E14" s="118">
        <f>E12</f>
        <v>0</v>
      </c>
      <c r="F14" s="118">
        <f>F12</f>
        <v>0</v>
      </c>
      <c r="G14" s="228"/>
      <c r="H14" s="227">
        <f>G14+F14+E14+D14</f>
        <v>0</v>
      </c>
    </row>
    <row r="15" spans="1:8" ht="20.25" customHeight="1">
      <c r="A15" s="114"/>
      <c r="B15" s="115"/>
      <c r="C15" s="126" t="s">
        <v>624</v>
      </c>
      <c r="D15" s="127">
        <f>SUM(D12:D14)</f>
        <v>0</v>
      </c>
      <c r="E15" s="127">
        <f>SUM(E12:E14)</f>
        <v>0</v>
      </c>
      <c r="F15" s="127">
        <f>SUM(F12:F14)</f>
        <v>0</v>
      </c>
      <c r="G15" s="127"/>
      <c r="H15" s="127">
        <f>SUM(H12:H14)</f>
        <v>0</v>
      </c>
    </row>
    <row r="16" spans="1:8" ht="20.25" customHeight="1">
      <c r="A16" s="110"/>
      <c r="B16" s="110"/>
      <c r="C16" s="128" t="s">
        <v>625</v>
      </c>
      <c r="D16" s="129"/>
      <c r="E16" s="129"/>
      <c r="F16" s="129"/>
      <c r="G16" s="129"/>
      <c r="H16" s="131"/>
    </row>
    <row r="17" spans="1:8" ht="20.25" customHeight="1">
      <c r="A17" s="110">
        <v>3</v>
      </c>
      <c r="B17" s="116"/>
      <c r="C17" s="193" t="s">
        <v>626</v>
      </c>
      <c r="D17" s="129"/>
      <c r="E17" s="129"/>
      <c r="F17" s="129"/>
      <c r="G17" s="129"/>
      <c r="H17" s="131"/>
    </row>
    <row r="18" spans="1:8" ht="20.25" customHeight="1">
      <c r="A18" s="110">
        <v>3.1</v>
      </c>
      <c r="B18" s="116"/>
      <c r="C18" s="78" t="s">
        <v>619</v>
      </c>
      <c r="D18" s="118">
        <v>0</v>
      </c>
      <c r="E18" s="118"/>
      <c r="F18" s="118"/>
      <c r="G18" s="118"/>
      <c r="H18" s="118">
        <f>D18</f>
        <v>0</v>
      </c>
    </row>
    <row r="19" spans="1:8" ht="20.25" customHeight="1">
      <c r="A19" s="114"/>
      <c r="B19" s="114"/>
      <c r="C19" s="126" t="s">
        <v>627</v>
      </c>
      <c r="D19" s="127">
        <f>SUM(D18)</f>
        <v>0</v>
      </c>
      <c r="E19" s="127"/>
      <c r="F19" s="127"/>
      <c r="G19" s="127"/>
      <c r="H19" s="127">
        <f>SUM(H18)</f>
        <v>0</v>
      </c>
    </row>
    <row r="20" spans="1:8" ht="20.25" customHeight="1">
      <c r="A20" s="110"/>
      <c r="B20" s="110"/>
      <c r="C20" s="128" t="s">
        <v>628</v>
      </c>
      <c r="D20" s="129"/>
      <c r="E20" s="129"/>
      <c r="F20" s="129"/>
      <c r="G20" s="129"/>
      <c r="H20" s="131"/>
    </row>
    <row r="21" spans="1:8" ht="21.75" customHeight="1">
      <c r="A21" s="116">
        <v>4</v>
      </c>
      <c r="B21" s="116"/>
      <c r="C21" s="193" t="s">
        <v>629</v>
      </c>
      <c r="D21" s="132"/>
      <c r="E21" s="118"/>
      <c r="F21" s="118"/>
      <c r="G21" s="118"/>
      <c r="H21" s="118"/>
    </row>
    <row r="22" spans="1:8" ht="23.25" customHeight="1">
      <c r="A22" s="110">
        <v>4.1</v>
      </c>
      <c r="B22" s="116"/>
      <c r="C22" s="78" t="s">
        <v>721</v>
      </c>
      <c r="D22" s="118">
        <f>'4-1 გარე ეზოს განათაბა'!M75</f>
        <v>0</v>
      </c>
      <c r="E22" s="118">
        <f>'4-1 გარე ეზოს განათაბა'!M81-'ნაკრები ხარჯთაღრიცხვა'!D22</f>
        <v>0</v>
      </c>
      <c r="F22" s="118"/>
      <c r="G22" s="118"/>
      <c r="H22" s="118">
        <f>G22+F22+E22+D22</f>
        <v>0</v>
      </c>
    </row>
    <row r="23" spans="1:8" ht="21.75" customHeight="1">
      <c r="A23" s="114"/>
      <c r="B23" s="115"/>
      <c r="C23" s="126" t="s">
        <v>630</v>
      </c>
      <c r="D23" s="127">
        <f>D22</f>
        <v>0</v>
      </c>
      <c r="E23" s="127">
        <f>E22</f>
        <v>0</v>
      </c>
      <c r="F23" s="127">
        <f>F22</f>
        <v>0</v>
      </c>
      <c r="G23" s="127"/>
      <c r="H23" s="127">
        <f>SUM(H22:H22)</f>
        <v>0</v>
      </c>
    </row>
    <row r="24" spans="1:8" ht="21.75" customHeight="1">
      <c r="A24" s="110"/>
      <c r="B24" s="110"/>
      <c r="C24" s="128" t="s">
        <v>631</v>
      </c>
      <c r="D24" s="96"/>
      <c r="E24" s="129"/>
      <c r="F24" s="129"/>
      <c r="G24" s="129"/>
      <c r="H24" s="129"/>
    </row>
    <row r="25" spans="1:8" ht="35.25" customHeight="1">
      <c r="A25" s="110">
        <v>5</v>
      </c>
      <c r="B25" s="110"/>
      <c r="C25" s="193" t="s">
        <v>632</v>
      </c>
      <c r="D25" s="96"/>
      <c r="E25" s="129"/>
      <c r="F25" s="129"/>
      <c r="G25" s="129"/>
      <c r="H25" s="129"/>
    </row>
    <row r="26" spans="1:8" ht="18.75" customHeight="1">
      <c r="A26" s="110">
        <v>5.1</v>
      </c>
      <c r="B26" s="110"/>
      <c r="C26" s="78" t="s">
        <v>619</v>
      </c>
      <c r="D26" s="118"/>
      <c r="E26" s="118"/>
      <c r="F26" s="118"/>
      <c r="G26" s="118"/>
      <c r="H26" s="118">
        <f>D26</f>
        <v>0</v>
      </c>
    </row>
    <row r="27" spans="1:8" ht="18.75" customHeight="1">
      <c r="A27" s="114"/>
      <c r="B27" s="115"/>
      <c r="C27" s="126" t="s">
        <v>633</v>
      </c>
      <c r="D27" s="127">
        <f>SUM(D26)</f>
        <v>0</v>
      </c>
      <c r="E27" s="127"/>
      <c r="F27" s="127"/>
      <c r="G27" s="127"/>
      <c r="H27" s="127">
        <f>SUM(H26)</f>
        <v>0</v>
      </c>
    </row>
    <row r="28" spans="1:8" ht="18.75" customHeight="1">
      <c r="A28" s="110"/>
      <c r="B28" s="110"/>
      <c r="C28" s="128" t="s">
        <v>634</v>
      </c>
      <c r="D28" s="96"/>
      <c r="E28" s="129"/>
      <c r="F28" s="129"/>
      <c r="G28" s="129"/>
      <c r="H28" s="129"/>
    </row>
    <row r="29" spans="1:8" ht="52.5" customHeight="1">
      <c r="A29" s="116">
        <v>6</v>
      </c>
      <c r="B29" s="116"/>
      <c r="C29" s="193" t="s">
        <v>635</v>
      </c>
      <c r="D29" s="118"/>
      <c r="E29" s="118"/>
      <c r="F29" s="118"/>
      <c r="G29" s="118"/>
      <c r="H29" s="118"/>
    </row>
    <row r="30" spans="1:8" ht="18.75" customHeight="1">
      <c r="A30" s="110">
        <v>6.1</v>
      </c>
      <c r="B30" s="116"/>
      <c r="C30" s="78" t="s">
        <v>636</v>
      </c>
      <c r="D30" s="118">
        <f>'6.1 გარე ეზოს წყალსადენი'!M196</f>
        <v>0</v>
      </c>
      <c r="E30" s="118"/>
      <c r="F30" s="118"/>
      <c r="G30" s="118"/>
      <c r="H30" s="118">
        <f>G30+F30+E30+D30</f>
        <v>0</v>
      </c>
    </row>
    <row r="31" spans="1:8" ht="18.75" customHeight="1">
      <c r="A31" s="110">
        <v>6.2</v>
      </c>
      <c r="B31" s="116"/>
      <c r="C31" s="78" t="s">
        <v>637</v>
      </c>
      <c r="D31" s="118">
        <f>'6.2 გარე ეზოს კანალიზაცია'!M57-'6.2 გარე ეზოს კანალიზაცია'!M53</f>
        <v>0</v>
      </c>
      <c r="E31" s="118"/>
      <c r="F31" s="118">
        <f>'6.2 გარე ეზოს კანალიზაცია'!M53</f>
        <v>0</v>
      </c>
      <c r="G31" s="118"/>
      <c r="H31" s="118">
        <f>G31+F31+E31+D31</f>
        <v>0</v>
      </c>
    </row>
    <row r="32" spans="1:8" ht="18.75" customHeight="1">
      <c r="A32" s="114"/>
      <c r="B32" s="115"/>
      <c r="C32" s="126" t="s">
        <v>638</v>
      </c>
      <c r="D32" s="127">
        <f>SUM(D30:D31)</f>
        <v>0</v>
      </c>
      <c r="E32" s="127"/>
      <c r="F32" s="127"/>
      <c r="G32" s="127"/>
      <c r="H32" s="127">
        <f>SUM(H30:H31)</f>
        <v>0</v>
      </c>
    </row>
    <row r="33" spans="1:8" ht="18.75" customHeight="1">
      <c r="A33" s="110"/>
      <c r="B33" s="110"/>
      <c r="C33" s="128" t="s">
        <v>639</v>
      </c>
      <c r="D33" s="96"/>
      <c r="E33" s="129"/>
      <c r="F33" s="129"/>
      <c r="G33" s="129"/>
      <c r="H33" s="129"/>
    </row>
    <row r="34" spans="1:8" ht="41.25" customHeight="1">
      <c r="A34" s="116">
        <v>7</v>
      </c>
      <c r="B34" s="116"/>
      <c r="C34" s="193" t="s">
        <v>640</v>
      </c>
      <c r="D34" s="132"/>
      <c r="E34" s="118"/>
      <c r="F34" s="118"/>
      <c r="G34" s="118"/>
      <c r="H34" s="118"/>
    </row>
    <row r="35" spans="1:8" ht="21.75" customHeight="1">
      <c r="A35" s="110">
        <v>7.1</v>
      </c>
      <c r="B35" s="116"/>
      <c r="C35" s="78" t="s">
        <v>641</v>
      </c>
      <c r="D35" s="118">
        <f>'7.1 ეზოს კეთილმოწყობა'!M147</f>
        <v>0</v>
      </c>
      <c r="E35" s="118"/>
      <c r="F35" s="118"/>
      <c r="G35" s="118"/>
      <c r="H35" s="118">
        <f>G35+F35+E35+D35</f>
        <v>0</v>
      </c>
    </row>
    <row r="36" spans="1:8" ht="21.75" customHeight="1">
      <c r="A36" s="115"/>
      <c r="B36" s="115"/>
      <c r="C36" s="126" t="s">
        <v>642</v>
      </c>
      <c r="D36" s="127">
        <f>SUM(D35)</f>
        <v>0</v>
      </c>
      <c r="E36" s="127"/>
      <c r="F36" s="127"/>
      <c r="G36" s="127"/>
      <c r="H36" s="127">
        <f>SUM(H35)</f>
        <v>0</v>
      </c>
    </row>
    <row r="37" spans="1:8" ht="21.75" customHeight="1">
      <c r="A37" s="114"/>
      <c r="B37" s="114"/>
      <c r="C37" s="126" t="s">
        <v>643</v>
      </c>
      <c r="D37" s="127"/>
      <c r="E37" s="127"/>
      <c r="F37" s="127"/>
      <c r="G37" s="127"/>
      <c r="H37" s="127">
        <f>H36+H32+H27+H23+H19+H15+H9</f>
        <v>0</v>
      </c>
    </row>
    <row r="38" spans="1:8" ht="21.75" customHeight="1">
      <c r="A38" s="110"/>
      <c r="B38" s="110"/>
      <c r="C38" s="128" t="s">
        <v>644</v>
      </c>
      <c r="D38" s="118"/>
      <c r="E38" s="118"/>
      <c r="F38" s="118"/>
      <c r="G38" s="118"/>
      <c r="H38" s="118"/>
    </row>
    <row r="39" spans="1:8" ht="21.75" customHeight="1">
      <c r="A39" s="110">
        <v>8</v>
      </c>
      <c r="B39" s="110"/>
      <c r="C39" s="193" t="s">
        <v>645</v>
      </c>
      <c r="D39" s="103"/>
      <c r="E39" s="103"/>
      <c r="F39" s="95"/>
      <c r="G39" s="95"/>
      <c r="H39" s="95"/>
    </row>
    <row r="40" spans="1:8" ht="33.75" customHeight="1">
      <c r="A40" s="110">
        <v>8.1</v>
      </c>
      <c r="B40" s="110"/>
      <c r="C40" s="133" t="s">
        <v>646</v>
      </c>
      <c r="D40" s="134">
        <f>H37*1.1/100</f>
        <v>0</v>
      </c>
      <c r="E40" s="134"/>
      <c r="F40" s="134"/>
      <c r="G40" s="134"/>
      <c r="H40" s="134">
        <f>G40+F40+E40+D40</f>
        <v>0</v>
      </c>
    </row>
    <row r="41" spans="1:8" ht="19.5" customHeight="1">
      <c r="A41" s="114"/>
      <c r="B41" s="114"/>
      <c r="C41" s="126" t="s">
        <v>647</v>
      </c>
      <c r="D41" s="127">
        <f>SUM(D40)</f>
        <v>0</v>
      </c>
      <c r="E41" s="135"/>
      <c r="F41" s="135"/>
      <c r="G41" s="135"/>
      <c r="H41" s="127">
        <f>SUM(H40)</f>
        <v>0</v>
      </c>
    </row>
    <row r="42" spans="1:8" ht="19.5" customHeight="1">
      <c r="A42" s="110"/>
      <c r="B42" s="110"/>
      <c r="C42" s="128" t="s">
        <v>648</v>
      </c>
      <c r="D42" s="103"/>
      <c r="E42" s="103"/>
      <c r="F42" s="95"/>
      <c r="G42" s="95"/>
      <c r="H42" s="95"/>
    </row>
    <row r="43" spans="1:8" ht="19.5" customHeight="1">
      <c r="A43" s="110">
        <v>9</v>
      </c>
      <c r="B43" s="110"/>
      <c r="C43" s="193" t="s">
        <v>649</v>
      </c>
      <c r="D43" s="103"/>
      <c r="E43" s="103"/>
      <c r="F43" s="95"/>
      <c r="G43" s="95"/>
      <c r="H43" s="95"/>
    </row>
    <row r="44" spans="1:8" ht="19.5" customHeight="1">
      <c r="A44" s="110">
        <v>9.1</v>
      </c>
      <c r="B44" s="110"/>
      <c r="C44" s="78" t="s">
        <v>619</v>
      </c>
      <c r="D44" s="134">
        <v>0</v>
      </c>
      <c r="E44" s="229"/>
      <c r="F44" s="134"/>
      <c r="G44" s="134"/>
      <c r="H44" s="134">
        <f>D44</f>
        <v>0</v>
      </c>
    </row>
    <row r="45" spans="1:8" ht="19.5" customHeight="1">
      <c r="A45" s="114"/>
      <c r="B45" s="114"/>
      <c r="C45" s="126" t="s">
        <v>650</v>
      </c>
      <c r="D45" s="127">
        <f>SUM(D44)</f>
        <v>0</v>
      </c>
      <c r="E45" s="136"/>
      <c r="F45" s="127"/>
      <c r="G45" s="127"/>
      <c r="H45" s="127">
        <f>SUM(H44)</f>
        <v>0</v>
      </c>
    </row>
    <row r="46" spans="1:8" ht="19.5" customHeight="1">
      <c r="A46" s="114"/>
      <c r="B46" s="114"/>
      <c r="C46" s="126" t="s">
        <v>651</v>
      </c>
      <c r="D46" s="127"/>
      <c r="E46" s="136"/>
      <c r="F46" s="127"/>
      <c r="G46" s="127"/>
      <c r="H46" s="127">
        <f>H45+H41+H37</f>
        <v>0</v>
      </c>
    </row>
    <row r="47" spans="1:8" ht="19.5" customHeight="1">
      <c r="A47" s="110"/>
      <c r="B47" s="110"/>
      <c r="C47" s="128" t="s">
        <v>652</v>
      </c>
      <c r="D47" s="103"/>
      <c r="E47" s="103"/>
      <c r="F47" s="95"/>
      <c r="G47" s="95"/>
      <c r="H47" s="95"/>
    </row>
    <row r="48" spans="1:8" ht="37.5" customHeight="1">
      <c r="A48" s="110">
        <v>10</v>
      </c>
      <c r="B48" s="110"/>
      <c r="C48" s="125" t="s">
        <v>653</v>
      </c>
      <c r="D48" s="134">
        <v>0</v>
      </c>
      <c r="E48" s="103"/>
      <c r="F48" s="95"/>
      <c r="G48" s="95"/>
      <c r="H48" s="134">
        <f>D48</f>
        <v>0</v>
      </c>
    </row>
    <row r="49" spans="1:8" ht="35.25" customHeight="1">
      <c r="A49" s="110">
        <v>10.1</v>
      </c>
      <c r="B49" s="110"/>
      <c r="C49" s="125" t="s">
        <v>654</v>
      </c>
      <c r="D49" s="134">
        <v>0.35</v>
      </c>
      <c r="E49" s="103"/>
      <c r="F49" s="95"/>
      <c r="G49" s="95">
        <f>H46*0.35/100</f>
        <v>0</v>
      </c>
      <c r="H49" s="134">
        <f>G49</f>
        <v>0</v>
      </c>
    </row>
    <row r="50" spans="1:8" ht="20.25" customHeight="1">
      <c r="A50" s="115"/>
      <c r="B50" s="115"/>
      <c r="C50" s="111" t="s">
        <v>655</v>
      </c>
      <c r="D50" s="112">
        <f>SUM(D48:D49)</f>
        <v>0.35</v>
      </c>
      <c r="E50" s="115"/>
      <c r="F50" s="112"/>
      <c r="G50" s="112"/>
      <c r="H50" s="112">
        <f>SUM(H48:H49)</f>
        <v>0</v>
      </c>
    </row>
    <row r="51" spans="1:9" ht="20.25" customHeight="1">
      <c r="A51" s="114"/>
      <c r="B51" s="114"/>
      <c r="C51" s="111" t="s">
        <v>656</v>
      </c>
      <c r="D51" s="112"/>
      <c r="E51" s="112"/>
      <c r="F51" s="112"/>
      <c r="G51" s="112"/>
      <c r="H51" s="112">
        <f>H50+H46</f>
        <v>0</v>
      </c>
      <c r="I51" s="255"/>
    </row>
    <row r="52" spans="1:8" ht="20.25" customHeight="1">
      <c r="A52" s="110"/>
      <c r="B52" s="110"/>
      <c r="C52" s="117" t="s">
        <v>657</v>
      </c>
      <c r="D52" s="122">
        <v>0.05</v>
      </c>
      <c r="E52" s="120"/>
      <c r="F52" s="120"/>
      <c r="G52" s="120"/>
      <c r="H52" s="120">
        <f>H51*D52</f>
        <v>0</v>
      </c>
    </row>
    <row r="53" spans="1:10" ht="20.25" customHeight="1">
      <c r="A53" s="110"/>
      <c r="B53" s="110"/>
      <c r="C53" s="119" t="s">
        <v>368</v>
      </c>
      <c r="D53" s="121"/>
      <c r="E53" s="121"/>
      <c r="F53" s="121"/>
      <c r="G53" s="121"/>
      <c r="H53" s="121">
        <f>H52+H51</f>
        <v>0</v>
      </c>
      <c r="I53" s="255"/>
      <c r="J53" s="255"/>
    </row>
    <row r="54" spans="1:8" ht="20.25" customHeight="1">
      <c r="A54" s="110"/>
      <c r="B54" s="110"/>
      <c r="C54" s="117" t="s">
        <v>658</v>
      </c>
      <c r="D54" s="121">
        <v>0.18</v>
      </c>
      <c r="E54" s="121"/>
      <c r="F54" s="121"/>
      <c r="G54" s="121"/>
      <c r="H54" s="120">
        <f>H53*D54</f>
        <v>0</v>
      </c>
    </row>
    <row r="55" spans="1:8" s="189" customFormat="1" ht="20.25" customHeight="1">
      <c r="A55" s="110"/>
      <c r="B55" s="110"/>
      <c r="C55" s="297" t="s">
        <v>368</v>
      </c>
      <c r="D55" s="121"/>
      <c r="E55" s="121"/>
      <c r="F55" s="121"/>
      <c r="G55" s="121"/>
      <c r="H55" s="296">
        <f>H54+H53</f>
        <v>0</v>
      </c>
    </row>
    <row r="56" spans="1:8" s="189" customFormat="1" ht="63.75" customHeight="1">
      <c r="A56" s="110"/>
      <c r="B56" s="110"/>
      <c r="C56" s="111" t="s">
        <v>847</v>
      </c>
      <c r="D56" s="121"/>
      <c r="E56" s="121"/>
      <c r="F56" s="121"/>
      <c r="G56" s="121"/>
      <c r="H56" s="120">
        <v>144000</v>
      </c>
    </row>
    <row r="57" spans="1:8" s="189" customFormat="1" ht="77.25" customHeight="1">
      <c r="A57" s="110"/>
      <c r="B57" s="110"/>
      <c r="C57" s="245" t="s">
        <v>848</v>
      </c>
      <c r="D57" s="121"/>
      <c r="E57" s="121"/>
      <c r="F57" s="121"/>
      <c r="G57" s="121"/>
      <c r="H57" s="120">
        <v>61500</v>
      </c>
    </row>
    <row r="58" spans="1:8" s="189" customFormat="1" ht="77.25" customHeight="1">
      <c r="A58" s="110"/>
      <c r="B58" s="110"/>
      <c r="C58" s="111" t="s">
        <v>846</v>
      </c>
      <c r="D58" s="121"/>
      <c r="E58" s="121"/>
      <c r="F58" s="121"/>
      <c r="G58" s="121"/>
      <c r="H58" s="120">
        <v>151500</v>
      </c>
    </row>
    <row r="59" spans="1:8" ht="20.25" customHeight="1">
      <c r="A59" s="115"/>
      <c r="B59" s="115"/>
      <c r="C59" s="111" t="s">
        <v>368</v>
      </c>
      <c r="D59" s="112"/>
      <c r="E59" s="112"/>
      <c r="F59" s="112"/>
      <c r="G59" s="112"/>
      <c r="H59" s="112">
        <f>H55+H56+H57+H58</f>
        <v>357000</v>
      </c>
    </row>
    <row r="60" spans="1:8" s="189" customFormat="1" ht="20.25" customHeight="1">
      <c r="A60" s="247"/>
      <c r="B60" s="248"/>
      <c r="C60" s="249"/>
      <c r="D60" s="250"/>
      <c r="E60" s="250"/>
      <c r="F60" s="250"/>
      <c r="G60" s="250"/>
      <c r="H60" s="251"/>
    </row>
    <row r="61" spans="1:8" ht="15" customHeight="1">
      <c r="A61" s="312" t="s">
        <v>849</v>
      </c>
      <c r="B61" s="313"/>
      <c r="C61" s="313"/>
      <c r="D61" s="313"/>
      <c r="E61" s="313"/>
      <c r="F61" s="313"/>
      <c r="G61" s="313"/>
      <c r="H61" s="314"/>
    </row>
    <row r="62" spans="1:8" ht="26.25" customHeight="1">
      <c r="A62" s="315"/>
      <c r="B62" s="316"/>
      <c r="C62" s="316"/>
      <c r="D62" s="316"/>
      <c r="E62" s="316"/>
      <c r="F62" s="316"/>
      <c r="G62" s="316"/>
      <c r="H62" s="317"/>
    </row>
  </sheetData>
  <sheetProtection/>
  <mergeCells count="9">
    <mergeCell ref="A2:C2"/>
    <mergeCell ref="E2:F2"/>
    <mergeCell ref="A61:H62"/>
    <mergeCell ref="A3:A4"/>
    <mergeCell ref="A1:H1"/>
    <mergeCell ref="B3:B4"/>
    <mergeCell ref="C3:C4"/>
    <mergeCell ref="D3:G3"/>
    <mergeCell ref="H3:H4"/>
  </mergeCells>
  <printOptions/>
  <pageMargins left="0.38" right="0.7" top="0.75" bottom="0.75" header="0.3" footer="0.3"/>
  <pageSetup horizontalDpi="600" verticalDpi="600" orientation="landscape" scale="6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65"/>
  <sheetViews>
    <sheetView zoomScale="90" zoomScaleNormal="90" zoomScalePageLayoutView="0" workbookViewId="0" topLeftCell="A52">
      <selection activeCell="F54" sqref="F54"/>
    </sheetView>
  </sheetViews>
  <sheetFormatPr defaultColWidth="9.140625" defaultRowHeight="15"/>
  <cols>
    <col min="1" max="1" width="5.140625" style="87" customWidth="1"/>
    <col min="2" max="2" width="11.140625" style="9" customWidth="1"/>
    <col min="3" max="3" width="60.57421875" style="0" customWidth="1"/>
    <col min="4" max="4" width="8.7109375" style="0" customWidth="1"/>
    <col min="6" max="6" width="10.57421875" style="0" customWidth="1"/>
    <col min="7" max="7" width="9.8515625" style="0" customWidth="1"/>
    <col min="8" max="8" width="13.8515625" style="0" customWidth="1"/>
    <col min="9" max="9" width="10.8515625" style="0" customWidth="1"/>
    <col min="10" max="10" width="11.57421875" style="0" customWidth="1"/>
    <col min="11" max="11" width="12.00390625" style="0" customWidth="1"/>
    <col min="12" max="12" width="11.8515625" style="0" customWidth="1"/>
    <col min="13" max="13" width="14.8515625" style="0" customWidth="1"/>
  </cols>
  <sheetData>
    <row r="1" spans="1:13" ht="69" customHeight="1">
      <c r="A1" s="320" t="s">
        <v>884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9" customFormat="1" ht="33.75" customHeight="1">
      <c r="A2" s="387" t="s">
        <v>294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s="9" customFormat="1" ht="20.25" customHeight="1">
      <c r="A3" s="374" t="s">
        <v>7</v>
      </c>
      <c r="B3" s="376" t="s">
        <v>41</v>
      </c>
      <c r="C3" s="388" t="s">
        <v>9</v>
      </c>
      <c r="D3" s="370" t="s">
        <v>0</v>
      </c>
      <c r="E3" s="376" t="s">
        <v>41</v>
      </c>
      <c r="F3" s="370" t="s">
        <v>1</v>
      </c>
      <c r="G3" s="368" t="s">
        <v>2</v>
      </c>
      <c r="H3" s="369"/>
      <c r="I3" s="368" t="s">
        <v>5</v>
      </c>
      <c r="J3" s="369"/>
      <c r="K3" s="368" t="s">
        <v>6</v>
      </c>
      <c r="L3" s="369"/>
      <c r="M3" s="370" t="s">
        <v>4</v>
      </c>
    </row>
    <row r="4" spans="1:13" s="9" customFormat="1" ht="31.5" customHeight="1">
      <c r="A4" s="375"/>
      <c r="B4" s="377"/>
      <c r="C4" s="389"/>
      <c r="D4" s="371"/>
      <c r="E4" s="377"/>
      <c r="F4" s="371"/>
      <c r="G4" s="10" t="s">
        <v>3</v>
      </c>
      <c r="H4" s="11" t="s">
        <v>4</v>
      </c>
      <c r="I4" s="10" t="s">
        <v>3</v>
      </c>
      <c r="J4" s="11" t="s">
        <v>4</v>
      </c>
      <c r="K4" s="10" t="s">
        <v>3</v>
      </c>
      <c r="L4" s="11" t="s">
        <v>4</v>
      </c>
      <c r="M4" s="371"/>
    </row>
    <row r="5" spans="1:13" s="9" customFormat="1" ht="19.5" customHeight="1">
      <c r="A5" s="37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28.5" customHeight="1">
      <c r="A6" s="37">
        <v>1</v>
      </c>
      <c r="B6" s="2"/>
      <c r="C6" s="24" t="s">
        <v>244</v>
      </c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6" customHeight="1">
      <c r="A7" s="356">
        <v>2</v>
      </c>
      <c r="B7" s="359" t="s">
        <v>55</v>
      </c>
      <c r="C7" s="47" t="s">
        <v>246</v>
      </c>
      <c r="D7" s="49" t="s">
        <v>433</v>
      </c>
      <c r="E7" s="49"/>
      <c r="F7" s="49">
        <v>0.42</v>
      </c>
      <c r="G7" s="56"/>
      <c r="H7" s="49"/>
      <c r="I7" s="49"/>
      <c r="J7" s="49"/>
      <c r="K7" s="49"/>
      <c r="L7" s="49"/>
      <c r="M7" s="52">
        <f>M8+M9</f>
        <v>0</v>
      </c>
    </row>
    <row r="8" spans="1:13" ht="24.75" customHeight="1">
      <c r="A8" s="357"/>
      <c r="B8" s="360"/>
      <c r="C8" s="47" t="s">
        <v>44</v>
      </c>
      <c r="D8" s="49" t="s">
        <v>45</v>
      </c>
      <c r="E8" s="49">
        <v>9.96</v>
      </c>
      <c r="F8" s="49">
        <f>F7*E8</f>
        <v>4.1832</v>
      </c>
      <c r="G8" s="56"/>
      <c r="H8" s="49"/>
      <c r="I8" s="49"/>
      <c r="J8" s="49">
        <f>I8*F8</f>
        <v>0</v>
      </c>
      <c r="K8" s="49"/>
      <c r="L8" s="49"/>
      <c r="M8" s="50">
        <f>L8+J8+H8</f>
        <v>0</v>
      </c>
    </row>
    <row r="9" spans="1:13" ht="24.75" customHeight="1">
      <c r="A9" s="358"/>
      <c r="B9" s="361"/>
      <c r="C9" s="47" t="s">
        <v>247</v>
      </c>
      <c r="D9" s="49" t="s">
        <v>53</v>
      </c>
      <c r="E9" s="49">
        <v>22.3</v>
      </c>
      <c r="F9" s="49">
        <f>E9*F7</f>
        <v>9.366</v>
      </c>
      <c r="G9" s="56"/>
      <c r="H9" s="49"/>
      <c r="I9" s="49"/>
      <c r="J9" s="49"/>
      <c r="K9" s="49"/>
      <c r="L9" s="50">
        <f>K9*F9</f>
        <v>0</v>
      </c>
      <c r="M9" s="50">
        <f>L9+J9+H9</f>
        <v>0</v>
      </c>
    </row>
    <row r="10" spans="1:13" ht="51.75" customHeight="1">
      <c r="A10" s="356">
        <v>3</v>
      </c>
      <c r="B10" s="359" t="s">
        <v>50</v>
      </c>
      <c r="C10" s="47" t="s">
        <v>248</v>
      </c>
      <c r="D10" s="49" t="s">
        <v>433</v>
      </c>
      <c r="E10" s="49"/>
      <c r="F10" s="49">
        <v>0.057</v>
      </c>
      <c r="G10" s="56"/>
      <c r="H10" s="49"/>
      <c r="I10" s="49"/>
      <c r="J10" s="49"/>
      <c r="K10" s="49"/>
      <c r="L10" s="50"/>
      <c r="M10" s="52">
        <f>M11+M12+M13</f>
        <v>0</v>
      </c>
    </row>
    <row r="11" spans="1:13" ht="25.5" customHeight="1">
      <c r="A11" s="357"/>
      <c r="B11" s="360"/>
      <c r="C11" s="47" t="s">
        <v>44</v>
      </c>
      <c r="D11" s="49" t="s">
        <v>45</v>
      </c>
      <c r="E11" s="49">
        <v>13.2</v>
      </c>
      <c r="F11" s="49">
        <f>F10*E11</f>
        <v>0.7524</v>
      </c>
      <c r="G11" s="56"/>
      <c r="H11" s="49"/>
      <c r="I11" s="49"/>
      <c r="J11" s="49">
        <f>I11*F11</f>
        <v>0</v>
      </c>
      <c r="K11" s="49"/>
      <c r="L11" s="50"/>
      <c r="M11" s="50">
        <f>L11+J11+H11</f>
        <v>0</v>
      </c>
    </row>
    <row r="12" spans="1:13" ht="25.5" customHeight="1">
      <c r="A12" s="357"/>
      <c r="B12" s="360"/>
      <c r="C12" s="47" t="s">
        <v>247</v>
      </c>
      <c r="D12" s="49" t="s">
        <v>53</v>
      </c>
      <c r="E12" s="49">
        <v>29.5</v>
      </c>
      <c r="F12" s="53">
        <f>E12*F10</f>
        <v>1.6815</v>
      </c>
      <c r="G12" s="56"/>
      <c r="H12" s="49"/>
      <c r="I12" s="49"/>
      <c r="J12" s="49"/>
      <c r="K12" s="49"/>
      <c r="L12" s="50">
        <f>K12*F12</f>
        <v>0</v>
      </c>
      <c r="M12" s="50">
        <f>L12+J12+H12</f>
        <v>0</v>
      </c>
    </row>
    <row r="13" spans="1:13" ht="25.5" customHeight="1">
      <c r="A13" s="358"/>
      <c r="B13" s="361"/>
      <c r="C13" s="47" t="s">
        <v>249</v>
      </c>
      <c r="D13" s="49" t="s">
        <v>54</v>
      </c>
      <c r="E13" s="49">
        <v>1750</v>
      </c>
      <c r="F13" s="49">
        <f>E13*F10</f>
        <v>99.75</v>
      </c>
      <c r="G13" s="56"/>
      <c r="H13" s="49"/>
      <c r="I13" s="49"/>
      <c r="J13" s="49"/>
      <c r="K13" s="49"/>
      <c r="L13" s="50">
        <f>K13*F13</f>
        <v>0</v>
      </c>
      <c r="M13" s="50">
        <f>L13+J13+H13</f>
        <v>0</v>
      </c>
    </row>
    <row r="14" spans="1:13" ht="24.75" customHeight="1">
      <c r="A14" s="49">
        <v>4</v>
      </c>
      <c r="B14" s="174" t="s">
        <v>250</v>
      </c>
      <c r="C14" s="54" t="s">
        <v>251</v>
      </c>
      <c r="D14" s="49" t="s">
        <v>433</v>
      </c>
      <c r="E14" s="49"/>
      <c r="F14" s="49">
        <f>F7</f>
        <v>0.42</v>
      </c>
      <c r="G14" s="56"/>
      <c r="H14" s="49"/>
      <c r="I14" s="49"/>
      <c r="J14" s="49"/>
      <c r="K14" s="49"/>
      <c r="L14" s="49"/>
      <c r="M14" s="52">
        <f>M15</f>
        <v>0</v>
      </c>
    </row>
    <row r="15" spans="1:13" ht="24.75" customHeight="1">
      <c r="A15" s="191">
        <v>5</v>
      </c>
      <c r="B15" s="174"/>
      <c r="C15" s="54" t="s">
        <v>252</v>
      </c>
      <c r="D15" s="49" t="s">
        <v>53</v>
      </c>
      <c r="E15" s="49">
        <v>1.05</v>
      </c>
      <c r="F15" s="53">
        <f>F14*E15</f>
        <v>0.441</v>
      </c>
      <c r="G15" s="56"/>
      <c r="H15" s="49"/>
      <c r="I15" s="49"/>
      <c r="J15" s="49"/>
      <c r="K15" s="49"/>
      <c r="L15" s="50">
        <f>K15*F15</f>
        <v>0</v>
      </c>
      <c r="M15" s="50">
        <f>L15+J15+H15</f>
        <v>0</v>
      </c>
    </row>
    <row r="16" spans="1:13" s="189" customFormat="1" ht="24.75" customHeight="1">
      <c r="A16" s="356" t="s">
        <v>818</v>
      </c>
      <c r="B16" s="359" t="s">
        <v>815</v>
      </c>
      <c r="C16" s="60" t="s">
        <v>816</v>
      </c>
      <c r="D16" s="303" t="s">
        <v>57</v>
      </c>
      <c r="E16" s="303"/>
      <c r="F16" s="53">
        <v>86.4</v>
      </c>
      <c r="G16" s="56"/>
      <c r="H16" s="303"/>
      <c r="I16" s="303"/>
      <c r="J16" s="303"/>
      <c r="K16" s="303"/>
      <c r="L16" s="50"/>
      <c r="M16" s="52">
        <f>M17+M18</f>
        <v>0</v>
      </c>
    </row>
    <row r="17" spans="1:13" s="189" customFormat="1" ht="24.75" customHeight="1">
      <c r="A17" s="357"/>
      <c r="B17" s="360"/>
      <c r="C17" s="60" t="s">
        <v>44</v>
      </c>
      <c r="D17" s="303" t="s">
        <v>45</v>
      </c>
      <c r="E17" s="303">
        <v>1.8</v>
      </c>
      <c r="F17" s="53">
        <f>F16*E17</f>
        <v>155.52</v>
      </c>
      <c r="G17" s="56"/>
      <c r="H17" s="303"/>
      <c r="I17" s="303"/>
      <c r="J17" s="303">
        <f>F17*I17</f>
        <v>0</v>
      </c>
      <c r="K17" s="303"/>
      <c r="L17" s="50"/>
      <c r="M17" s="50">
        <f>H17+J17+L17</f>
        <v>0</v>
      </c>
    </row>
    <row r="18" spans="1:13" s="189" customFormat="1" ht="24.75" customHeight="1">
      <c r="A18" s="358"/>
      <c r="B18" s="361"/>
      <c r="C18" s="60" t="s">
        <v>678</v>
      </c>
      <c r="D18" s="303" t="s">
        <v>57</v>
      </c>
      <c r="E18" s="303">
        <v>1.1</v>
      </c>
      <c r="F18" s="53">
        <f>F16*E18</f>
        <v>95.04000000000002</v>
      </c>
      <c r="G18" s="56"/>
      <c r="H18" s="303">
        <f>F18*G18</f>
        <v>0</v>
      </c>
      <c r="I18" s="303"/>
      <c r="J18" s="303"/>
      <c r="K18" s="303"/>
      <c r="L18" s="50"/>
      <c r="M18" s="50">
        <f>H18+J18+L18</f>
        <v>0</v>
      </c>
    </row>
    <row r="19" spans="1:13" ht="24.75" customHeight="1">
      <c r="A19" s="56">
        <v>6</v>
      </c>
      <c r="B19" s="56"/>
      <c r="C19" s="62" t="s">
        <v>253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31.5">
      <c r="A20" s="356">
        <v>7</v>
      </c>
      <c r="B20" s="365" t="s">
        <v>426</v>
      </c>
      <c r="C20" s="47" t="s">
        <v>254</v>
      </c>
      <c r="D20" s="56" t="s">
        <v>255</v>
      </c>
      <c r="E20" s="56"/>
      <c r="F20" s="56">
        <v>0.05</v>
      </c>
      <c r="G20" s="56"/>
      <c r="H20" s="56"/>
      <c r="I20" s="56"/>
      <c r="J20" s="56"/>
      <c r="K20" s="56"/>
      <c r="L20" s="56"/>
      <c r="M20" s="52">
        <f>SUM(M21:M24)</f>
        <v>0</v>
      </c>
    </row>
    <row r="21" spans="1:13" ht="23.25" customHeight="1">
      <c r="A21" s="357"/>
      <c r="B21" s="366"/>
      <c r="C21" s="47" t="s">
        <v>44</v>
      </c>
      <c r="D21" s="49" t="s">
        <v>45</v>
      </c>
      <c r="E21" s="49">
        <v>403</v>
      </c>
      <c r="F21" s="49">
        <f>F20*E21</f>
        <v>20.150000000000002</v>
      </c>
      <c r="G21" s="56"/>
      <c r="H21" s="49"/>
      <c r="I21" s="90"/>
      <c r="J21" s="49">
        <f>I21*F21</f>
        <v>0</v>
      </c>
      <c r="K21" s="49"/>
      <c r="L21" s="50"/>
      <c r="M21" s="50">
        <f>L21+J21+H21</f>
        <v>0</v>
      </c>
    </row>
    <row r="22" spans="1:13" ht="23.25" customHeight="1">
      <c r="A22" s="357"/>
      <c r="B22" s="366"/>
      <c r="C22" s="47" t="s">
        <v>68</v>
      </c>
      <c r="D22" s="49" t="s">
        <v>186</v>
      </c>
      <c r="E22" s="49">
        <v>164</v>
      </c>
      <c r="F22" s="49">
        <f>E22*F20</f>
        <v>8.200000000000001</v>
      </c>
      <c r="G22" s="56"/>
      <c r="H22" s="49"/>
      <c r="I22" s="49"/>
      <c r="J22" s="49"/>
      <c r="K22" s="49"/>
      <c r="L22" s="50">
        <f>K22*F22</f>
        <v>0</v>
      </c>
      <c r="M22" s="50">
        <f>L22+J22+H22</f>
        <v>0</v>
      </c>
    </row>
    <row r="23" spans="1:13" ht="23.25" customHeight="1">
      <c r="A23" s="357"/>
      <c r="B23" s="366"/>
      <c r="C23" s="47" t="s">
        <v>123</v>
      </c>
      <c r="D23" s="49" t="s">
        <v>186</v>
      </c>
      <c r="E23" s="49">
        <v>20.4</v>
      </c>
      <c r="F23" s="49">
        <f>E23*F20</f>
        <v>1.02</v>
      </c>
      <c r="G23" s="56"/>
      <c r="H23" s="49">
        <f>G23*F23</f>
        <v>0</v>
      </c>
      <c r="I23" s="49"/>
      <c r="J23" s="49"/>
      <c r="K23" s="49"/>
      <c r="L23" s="50"/>
      <c r="M23" s="50">
        <f>L23+J23+H23</f>
        <v>0</v>
      </c>
    </row>
    <row r="24" spans="1:13" ht="23.25" customHeight="1">
      <c r="A24" s="358"/>
      <c r="B24" s="367"/>
      <c r="C24" s="54" t="s">
        <v>256</v>
      </c>
      <c r="D24" s="49" t="s">
        <v>257</v>
      </c>
      <c r="E24" s="49"/>
      <c r="F24" s="49">
        <v>53</v>
      </c>
      <c r="G24" s="49"/>
      <c r="H24" s="49">
        <f>G24*F24</f>
        <v>0</v>
      </c>
      <c r="I24" s="49"/>
      <c r="J24" s="49"/>
      <c r="K24" s="49"/>
      <c r="L24" s="49"/>
      <c r="M24" s="49">
        <f>L24+J24+H24</f>
        <v>0</v>
      </c>
    </row>
    <row r="25" spans="1:13" ht="30.75" customHeight="1">
      <c r="A25" s="356">
        <v>8</v>
      </c>
      <c r="B25" s="396" t="s">
        <v>481</v>
      </c>
      <c r="C25" s="39" t="s">
        <v>482</v>
      </c>
      <c r="D25" s="89" t="s">
        <v>259</v>
      </c>
      <c r="E25" s="89"/>
      <c r="F25" s="90">
        <v>0.04</v>
      </c>
      <c r="G25" s="90"/>
      <c r="H25" s="90"/>
      <c r="I25" s="90"/>
      <c r="J25" s="90"/>
      <c r="K25" s="90"/>
      <c r="L25" s="90"/>
      <c r="M25" s="91">
        <f>SUM(M26:M29)</f>
        <v>0</v>
      </c>
    </row>
    <row r="26" spans="1:13" ht="23.25" customHeight="1">
      <c r="A26" s="357"/>
      <c r="B26" s="397"/>
      <c r="C26" s="39" t="s">
        <v>44</v>
      </c>
      <c r="D26" s="90" t="s">
        <v>45</v>
      </c>
      <c r="E26" s="49">
        <v>323</v>
      </c>
      <c r="F26" s="90">
        <f>F25*E26</f>
        <v>12.92</v>
      </c>
      <c r="G26" s="37"/>
      <c r="H26" s="90"/>
      <c r="I26" s="90"/>
      <c r="J26" s="90">
        <f>I26*F26</f>
        <v>0</v>
      </c>
      <c r="K26" s="90"/>
      <c r="L26" s="92"/>
      <c r="M26" s="92">
        <f>L26+J26+H26</f>
        <v>0</v>
      </c>
    </row>
    <row r="27" spans="1:13" ht="23.25" customHeight="1">
      <c r="A27" s="357"/>
      <c r="B27" s="397"/>
      <c r="C27" s="39" t="s">
        <v>68</v>
      </c>
      <c r="D27" s="90" t="s">
        <v>186</v>
      </c>
      <c r="E27" s="49">
        <v>140</v>
      </c>
      <c r="F27" s="90">
        <f>E27*F25</f>
        <v>5.6000000000000005</v>
      </c>
      <c r="G27" s="37"/>
      <c r="H27" s="90"/>
      <c r="I27" s="90"/>
      <c r="J27" s="90"/>
      <c r="K27" s="90"/>
      <c r="L27" s="92">
        <f>K27*F27</f>
        <v>0</v>
      </c>
      <c r="M27" s="92">
        <f>L27+J27+H27</f>
        <v>0</v>
      </c>
    </row>
    <row r="28" spans="1:13" ht="23.25" customHeight="1">
      <c r="A28" s="357"/>
      <c r="B28" s="397"/>
      <c r="C28" s="39" t="s">
        <v>123</v>
      </c>
      <c r="D28" s="90" t="s">
        <v>186</v>
      </c>
      <c r="E28" s="49">
        <v>14.2</v>
      </c>
      <c r="F28" s="90">
        <f>E28*F25</f>
        <v>0.568</v>
      </c>
      <c r="G28" s="90"/>
      <c r="H28" s="90">
        <f>G28*F28</f>
        <v>0</v>
      </c>
      <c r="I28" s="90"/>
      <c r="J28" s="90"/>
      <c r="K28" s="90"/>
      <c r="L28" s="92"/>
      <c r="M28" s="92">
        <f>L28+J28+H28</f>
        <v>0</v>
      </c>
    </row>
    <row r="29" spans="1:13" ht="23.25" customHeight="1">
      <c r="A29" s="358"/>
      <c r="B29" s="398"/>
      <c r="C29" s="40" t="s">
        <v>483</v>
      </c>
      <c r="D29" s="89" t="s">
        <v>257</v>
      </c>
      <c r="E29" s="89"/>
      <c r="F29" s="90">
        <v>43</v>
      </c>
      <c r="G29" s="90"/>
      <c r="H29" s="90">
        <f>G29*F29</f>
        <v>0</v>
      </c>
      <c r="I29" s="90"/>
      <c r="J29" s="90"/>
      <c r="K29" s="90"/>
      <c r="L29" s="90"/>
      <c r="M29" s="90">
        <f>L29+J29+H29</f>
        <v>0</v>
      </c>
    </row>
    <row r="30" spans="1:13" ht="37.5" customHeight="1">
      <c r="A30" s="356">
        <v>9</v>
      </c>
      <c r="B30" s="396" t="s">
        <v>484</v>
      </c>
      <c r="C30" s="39" t="s">
        <v>485</v>
      </c>
      <c r="D30" s="37" t="s">
        <v>255</v>
      </c>
      <c r="E30" s="37"/>
      <c r="F30" s="37">
        <v>0.01</v>
      </c>
      <c r="G30" s="37"/>
      <c r="H30" s="37"/>
      <c r="I30" s="37"/>
      <c r="J30" s="37"/>
      <c r="K30" s="37"/>
      <c r="L30" s="37"/>
      <c r="M30" s="91">
        <f>SUM(M31:M34)</f>
        <v>0</v>
      </c>
    </row>
    <row r="31" spans="1:13" ht="23.25" customHeight="1">
      <c r="A31" s="357"/>
      <c r="B31" s="397"/>
      <c r="C31" s="39" t="s">
        <v>44</v>
      </c>
      <c r="D31" s="90" t="s">
        <v>45</v>
      </c>
      <c r="E31" s="49">
        <v>245</v>
      </c>
      <c r="F31" s="90">
        <f>F30*E31</f>
        <v>2.45</v>
      </c>
      <c r="G31" s="37"/>
      <c r="H31" s="90"/>
      <c r="I31" s="90"/>
      <c r="J31" s="90">
        <f>I31*F31</f>
        <v>0</v>
      </c>
      <c r="K31" s="90"/>
      <c r="L31" s="92"/>
      <c r="M31" s="92">
        <f>L31+J31+H31</f>
        <v>0</v>
      </c>
    </row>
    <row r="32" spans="1:13" ht="23.25" customHeight="1">
      <c r="A32" s="357"/>
      <c r="B32" s="397"/>
      <c r="C32" s="39" t="s">
        <v>68</v>
      </c>
      <c r="D32" s="90" t="s">
        <v>186</v>
      </c>
      <c r="E32" s="49">
        <v>109</v>
      </c>
      <c r="F32" s="90">
        <f>E32*F30</f>
        <v>1.09</v>
      </c>
      <c r="G32" s="37"/>
      <c r="H32" s="90"/>
      <c r="I32" s="90"/>
      <c r="J32" s="90"/>
      <c r="K32" s="90"/>
      <c r="L32" s="92">
        <f>K32*F32</f>
        <v>0</v>
      </c>
      <c r="M32" s="92">
        <f>L32+J32+H32</f>
        <v>0</v>
      </c>
    </row>
    <row r="33" spans="1:13" ht="23.25" customHeight="1">
      <c r="A33" s="357"/>
      <c r="B33" s="397"/>
      <c r="C33" s="39" t="s">
        <v>123</v>
      </c>
      <c r="D33" s="90" t="s">
        <v>186</v>
      </c>
      <c r="E33" s="49">
        <v>8.88</v>
      </c>
      <c r="F33" s="90">
        <f>E33*F30</f>
        <v>0.0888</v>
      </c>
      <c r="G33" s="37"/>
      <c r="H33" s="90">
        <f>G33*F33</f>
        <v>0</v>
      </c>
      <c r="I33" s="90"/>
      <c r="J33" s="90"/>
      <c r="K33" s="90"/>
      <c r="L33" s="92"/>
      <c r="M33" s="92">
        <f>L33+J33+H33</f>
        <v>0</v>
      </c>
    </row>
    <row r="34" spans="1:13" ht="23.25" customHeight="1">
      <c r="A34" s="358"/>
      <c r="B34" s="398"/>
      <c r="C34" s="40" t="s">
        <v>486</v>
      </c>
      <c r="D34" s="89" t="s">
        <v>257</v>
      </c>
      <c r="E34" s="89"/>
      <c r="F34" s="90">
        <v>13</v>
      </c>
      <c r="G34" s="90"/>
      <c r="H34" s="90">
        <f>G34*F34</f>
        <v>0</v>
      </c>
      <c r="I34" s="90"/>
      <c r="J34" s="90"/>
      <c r="K34" s="90"/>
      <c r="L34" s="90"/>
      <c r="M34" s="90">
        <f>L34+J34+H34</f>
        <v>0</v>
      </c>
    </row>
    <row r="35" spans="1:13" ht="31.5">
      <c r="A35" s="356">
        <v>10</v>
      </c>
      <c r="B35" s="365" t="s">
        <v>425</v>
      </c>
      <c r="C35" s="47" t="s">
        <v>258</v>
      </c>
      <c r="D35" s="49" t="s">
        <v>259</v>
      </c>
      <c r="E35" s="49"/>
      <c r="F35" s="49">
        <v>0.26</v>
      </c>
      <c r="G35" s="49"/>
      <c r="H35" s="49"/>
      <c r="I35" s="49"/>
      <c r="J35" s="49"/>
      <c r="K35" s="49"/>
      <c r="L35" s="49"/>
      <c r="M35" s="52">
        <f>SUM(M36:M39)</f>
        <v>0</v>
      </c>
    </row>
    <row r="36" spans="1:13" ht="27" customHeight="1">
      <c r="A36" s="357"/>
      <c r="B36" s="366"/>
      <c r="C36" s="47" t="s">
        <v>44</v>
      </c>
      <c r="D36" s="49" t="s">
        <v>45</v>
      </c>
      <c r="E36" s="49">
        <v>181</v>
      </c>
      <c r="F36" s="49">
        <f>F35*E36</f>
        <v>47.06</v>
      </c>
      <c r="G36" s="56"/>
      <c r="H36" s="49"/>
      <c r="I36" s="90"/>
      <c r="J36" s="49">
        <f>I36*F36</f>
        <v>0</v>
      </c>
      <c r="K36" s="49"/>
      <c r="L36" s="50"/>
      <c r="M36" s="50">
        <f>L36+J36+H36</f>
        <v>0</v>
      </c>
    </row>
    <row r="37" spans="1:13" ht="27" customHeight="1">
      <c r="A37" s="357"/>
      <c r="B37" s="366"/>
      <c r="C37" s="47" t="s">
        <v>68</v>
      </c>
      <c r="D37" s="49" t="s">
        <v>186</v>
      </c>
      <c r="E37" s="49">
        <v>92.1</v>
      </c>
      <c r="F37" s="49">
        <f>E37*F35</f>
        <v>23.945999999999998</v>
      </c>
      <c r="G37" s="56"/>
      <c r="H37" s="49"/>
      <c r="I37" s="49"/>
      <c r="J37" s="49"/>
      <c r="K37" s="49"/>
      <c r="L37" s="50">
        <f>K37*F37</f>
        <v>0</v>
      </c>
      <c r="M37" s="50">
        <f>L37+J37+H37</f>
        <v>0</v>
      </c>
    </row>
    <row r="38" spans="1:13" ht="27" customHeight="1">
      <c r="A38" s="357"/>
      <c r="B38" s="366"/>
      <c r="C38" s="47" t="s">
        <v>123</v>
      </c>
      <c r="D38" s="49" t="s">
        <v>186</v>
      </c>
      <c r="E38" s="49">
        <v>5.16</v>
      </c>
      <c r="F38" s="49">
        <f>E38*F35</f>
        <v>1.3416000000000001</v>
      </c>
      <c r="G38" s="56"/>
      <c r="H38" s="49">
        <f>G38*F38</f>
        <v>0</v>
      </c>
      <c r="I38" s="49"/>
      <c r="J38" s="49"/>
      <c r="K38" s="49"/>
      <c r="L38" s="50"/>
      <c r="M38" s="50">
        <f>L38+J38+H38</f>
        <v>0</v>
      </c>
    </row>
    <row r="39" spans="1:13" ht="27" customHeight="1">
      <c r="A39" s="358"/>
      <c r="B39" s="367"/>
      <c r="C39" s="47" t="s">
        <v>260</v>
      </c>
      <c r="D39" s="49" t="s">
        <v>257</v>
      </c>
      <c r="E39" s="49"/>
      <c r="F39" s="49">
        <v>260</v>
      </c>
      <c r="G39" s="49"/>
      <c r="H39" s="49">
        <f>G39*F39</f>
        <v>0</v>
      </c>
      <c r="I39" s="49"/>
      <c r="J39" s="49"/>
      <c r="K39" s="49"/>
      <c r="L39" s="49"/>
      <c r="M39" s="49">
        <f>L39+J39+H39</f>
        <v>0</v>
      </c>
    </row>
    <row r="40" spans="1:13" ht="25.5" customHeight="1">
      <c r="A40" s="49">
        <v>11</v>
      </c>
      <c r="B40" s="49"/>
      <c r="C40" s="182" t="s">
        <v>261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33.75" customHeight="1">
      <c r="A41" s="356">
        <v>12</v>
      </c>
      <c r="B41" s="350" t="s">
        <v>764</v>
      </c>
      <c r="C41" s="192" t="s">
        <v>184</v>
      </c>
      <c r="D41" s="190" t="s">
        <v>57</v>
      </c>
      <c r="E41" s="190"/>
      <c r="F41" s="190">
        <v>26.88</v>
      </c>
      <c r="G41" s="190"/>
      <c r="H41" s="191"/>
      <c r="I41" s="191"/>
      <c r="J41" s="191"/>
      <c r="K41" s="191"/>
      <c r="L41" s="191"/>
      <c r="M41" s="52">
        <f>SUM(M42:M49)</f>
        <v>0</v>
      </c>
    </row>
    <row r="42" spans="1:13" ht="24.75" customHeight="1">
      <c r="A42" s="357"/>
      <c r="B42" s="351"/>
      <c r="C42" s="192" t="s">
        <v>44</v>
      </c>
      <c r="D42" s="191" t="s">
        <v>45</v>
      </c>
      <c r="E42" s="191">
        <v>17.2</v>
      </c>
      <c r="F42" s="191">
        <f>F41*E42</f>
        <v>462.33599999999996</v>
      </c>
      <c r="G42" s="56"/>
      <c r="H42" s="191"/>
      <c r="I42" s="191"/>
      <c r="J42" s="191">
        <f>I42*F42</f>
        <v>0</v>
      </c>
      <c r="K42" s="191"/>
      <c r="L42" s="50"/>
      <c r="M42" s="50">
        <f aca="true" t="shared" si="0" ref="M42:M51">L42+J42+H42</f>
        <v>0</v>
      </c>
    </row>
    <row r="43" spans="1:13" ht="24.75" customHeight="1">
      <c r="A43" s="357"/>
      <c r="B43" s="351"/>
      <c r="C43" s="192" t="s">
        <v>68</v>
      </c>
      <c r="D43" s="191" t="s">
        <v>186</v>
      </c>
      <c r="E43" s="191">
        <v>8.66</v>
      </c>
      <c r="F43" s="191">
        <f>E43*F41</f>
        <v>232.7808</v>
      </c>
      <c r="G43" s="56"/>
      <c r="H43" s="191"/>
      <c r="I43" s="191"/>
      <c r="J43" s="191"/>
      <c r="K43" s="191"/>
      <c r="L43" s="50">
        <f>K43*F43</f>
        <v>0</v>
      </c>
      <c r="M43" s="50">
        <f t="shared" si="0"/>
        <v>0</v>
      </c>
    </row>
    <row r="44" spans="1:13" ht="35.25" customHeight="1">
      <c r="A44" s="357"/>
      <c r="B44" s="351"/>
      <c r="C44" s="192" t="s">
        <v>487</v>
      </c>
      <c r="D44" s="190" t="s">
        <v>118</v>
      </c>
      <c r="E44" s="190"/>
      <c r="F44" s="190">
        <v>10</v>
      </c>
      <c r="G44" s="190"/>
      <c r="H44" s="191">
        <f aca="true" t="shared" si="1" ref="H44:H49">G44*F44</f>
        <v>0</v>
      </c>
      <c r="I44" s="191"/>
      <c r="J44" s="191"/>
      <c r="K44" s="191"/>
      <c r="L44" s="191"/>
      <c r="M44" s="191">
        <f t="shared" si="0"/>
        <v>0</v>
      </c>
    </row>
    <row r="45" spans="1:13" s="189" customFormat="1" ht="35.25" customHeight="1">
      <c r="A45" s="357"/>
      <c r="B45" s="351"/>
      <c r="C45" s="192" t="s">
        <v>488</v>
      </c>
      <c r="D45" s="190" t="s">
        <v>118</v>
      </c>
      <c r="E45" s="190"/>
      <c r="F45" s="190">
        <v>11</v>
      </c>
      <c r="G45" s="190"/>
      <c r="H45" s="191">
        <f>G45*F45</f>
        <v>0</v>
      </c>
      <c r="I45" s="191"/>
      <c r="J45" s="191"/>
      <c r="K45" s="191"/>
      <c r="L45" s="191"/>
      <c r="M45" s="191">
        <f>L45+J45+H45</f>
        <v>0</v>
      </c>
    </row>
    <row r="46" spans="1:13" s="189" customFormat="1" ht="35.25" customHeight="1">
      <c r="A46" s="357"/>
      <c r="B46" s="351"/>
      <c r="C46" s="192" t="s">
        <v>489</v>
      </c>
      <c r="D46" s="190" t="s">
        <v>118</v>
      </c>
      <c r="E46" s="190"/>
      <c r="F46" s="190">
        <v>5</v>
      </c>
      <c r="G46" s="190"/>
      <c r="H46" s="191">
        <f>G46*F46</f>
        <v>0</v>
      </c>
      <c r="I46" s="191"/>
      <c r="J46" s="191"/>
      <c r="K46" s="191"/>
      <c r="L46" s="191"/>
      <c r="M46" s="191">
        <f>L46+J46+H46</f>
        <v>0</v>
      </c>
    </row>
    <row r="47" spans="1:13" ht="35.25" customHeight="1">
      <c r="A47" s="357"/>
      <c r="B47" s="351"/>
      <c r="C47" s="192" t="s">
        <v>490</v>
      </c>
      <c r="D47" s="190" t="s">
        <v>118</v>
      </c>
      <c r="E47" s="190"/>
      <c r="F47" s="190">
        <v>2</v>
      </c>
      <c r="G47" s="190"/>
      <c r="H47" s="191">
        <f t="shared" si="1"/>
        <v>0</v>
      </c>
      <c r="I47" s="191"/>
      <c r="J47" s="191"/>
      <c r="K47" s="191"/>
      <c r="L47" s="191"/>
      <c r="M47" s="191">
        <f t="shared" si="0"/>
        <v>0</v>
      </c>
    </row>
    <row r="48" spans="1:13" ht="35.25" customHeight="1">
      <c r="A48" s="357"/>
      <c r="B48" s="351"/>
      <c r="C48" s="192" t="s">
        <v>414</v>
      </c>
      <c r="D48" s="190" t="s">
        <v>14</v>
      </c>
      <c r="E48" s="190">
        <v>0.1</v>
      </c>
      <c r="F48" s="190">
        <f>F41*E48</f>
        <v>2.688</v>
      </c>
      <c r="G48" s="190"/>
      <c r="H48" s="191">
        <f t="shared" si="1"/>
        <v>0</v>
      </c>
      <c r="I48" s="191"/>
      <c r="J48" s="191"/>
      <c r="K48" s="191"/>
      <c r="L48" s="191"/>
      <c r="M48" s="191">
        <f t="shared" si="0"/>
        <v>0</v>
      </c>
    </row>
    <row r="49" spans="1:13" ht="29.25" customHeight="1">
      <c r="A49" s="357"/>
      <c r="B49" s="351"/>
      <c r="C49" s="60" t="s">
        <v>123</v>
      </c>
      <c r="D49" s="191" t="s">
        <v>186</v>
      </c>
      <c r="E49" s="191">
        <v>7.39</v>
      </c>
      <c r="F49" s="191">
        <f>E49*F41</f>
        <v>198.64319999999998</v>
      </c>
      <c r="G49" s="56"/>
      <c r="H49" s="50">
        <f t="shared" si="1"/>
        <v>0</v>
      </c>
      <c r="I49" s="191"/>
      <c r="J49" s="191"/>
      <c r="K49" s="191"/>
      <c r="L49" s="50"/>
      <c r="M49" s="50">
        <f t="shared" si="0"/>
        <v>0</v>
      </c>
    </row>
    <row r="50" spans="1:13" s="189" customFormat="1" ht="56.25" customHeight="1">
      <c r="A50" s="231"/>
      <c r="B50" s="41" t="s">
        <v>187</v>
      </c>
      <c r="C50" s="246" t="s">
        <v>851</v>
      </c>
      <c r="D50" s="194" t="s">
        <v>159</v>
      </c>
      <c r="E50" s="194"/>
      <c r="F50" s="194">
        <v>1</v>
      </c>
      <c r="G50" s="194"/>
      <c r="H50" s="92">
        <f>G50*F50</f>
        <v>0</v>
      </c>
      <c r="I50" s="90"/>
      <c r="J50" s="90">
        <f>I50*F50</f>
        <v>0</v>
      </c>
      <c r="K50" s="90"/>
      <c r="L50" s="90">
        <f>K50*F50</f>
        <v>0</v>
      </c>
      <c r="M50" s="195">
        <f t="shared" si="0"/>
        <v>0</v>
      </c>
    </row>
    <row r="51" spans="1:13" s="189" customFormat="1" ht="39.75" customHeight="1">
      <c r="A51" s="231"/>
      <c r="B51" s="41" t="s">
        <v>187</v>
      </c>
      <c r="C51" s="39" t="s">
        <v>850</v>
      </c>
      <c r="D51" s="194" t="s">
        <v>118</v>
      </c>
      <c r="E51" s="194"/>
      <c r="F51" s="194">
        <v>2</v>
      </c>
      <c r="G51" s="194"/>
      <c r="H51" s="92">
        <f>G51*F51</f>
        <v>0</v>
      </c>
      <c r="I51" s="90"/>
      <c r="J51" s="90">
        <f>I51*F51</f>
        <v>0</v>
      </c>
      <c r="K51" s="90"/>
      <c r="L51" s="90">
        <f>K51*F51</f>
        <v>0</v>
      </c>
      <c r="M51" s="195">
        <f t="shared" si="0"/>
        <v>0</v>
      </c>
    </row>
    <row r="52" spans="1:13" ht="25.5" customHeight="1">
      <c r="A52" s="157">
        <v>13</v>
      </c>
      <c r="B52" s="25"/>
      <c r="C52" s="26" t="s">
        <v>262</v>
      </c>
      <c r="D52" s="4"/>
      <c r="E52" s="4"/>
      <c r="F52" s="4"/>
      <c r="G52" s="4"/>
      <c r="H52" s="6">
        <f>SUM(H7:H51)</f>
        <v>0</v>
      </c>
      <c r="I52" s="6"/>
      <c r="J52" s="6">
        <f>SUM(J7:J51)</f>
        <v>0</v>
      </c>
      <c r="K52" s="6"/>
      <c r="L52" s="6">
        <f>SUM(L7:L51)</f>
        <v>0</v>
      </c>
      <c r="M52" s="6">
        <f>L52+J52+H52</f>
        <v>0</v>
      </c>
    </row>
    <row r="53" spans="1:13" s="189" customFormat="1" ht="25.5" customHeight="1">
      <c r="A53" s="157"/>
      <c r="B53" s="25"/>
      <c r="C53" s="26" t="s">
        <v>852</v>
      </c>
      <c r="D53" s="4"/>
      <c r="E53" s="4"/>
      <c r="F53" s="4"/>
      <c r="G53" s="4"/>
      <c r="H53" s="6"/>
      <c r="I53" s="6"/>
      <c r="J53" s="6"/>
      <c r="K53" s="6"/>
      <c r="L53" s="6"/>
      <c r="M53" s="6">
        <f>H50+H51</f>
        <v>0</v>
      </c>
    </row>
    <row r="54" spans="1:13" ht="27" customHeight="1">
      <c r="A54" s="160">
        <v>14</v>
      </c>
      <c r="B54" s="13"/>
      <c r="C54" s="27" t="s">
        <v>897</v>
      </c>
      <c r="D54" s="21" t="s">
        <v>8</v>
      </c>
      <c r="E54" s="21"/>
      <c r="F54" s="21"/>
      <c r="G54" s="21"/>
      <c r="H54" s="28"/>
      <c r="I54" s="28"/>
      <c r="J54" s="28"/>
      <c r="K54" s="28"/>
      <c r="L54" s="28"/>
      <c r="M54" s="28">
        <f>(M52-M53)*0.1</f>
        <v>0</v>
      </c>
    </row>
    <row r="55" spans="1:13" ht="27" customHeight="1">
      <c r="A55" s="160">
        <v>15</v>
      </c>
      <c r="B55" s="13"/>
      <c r="C55" s="29" t="s">
        <v>4</v>
      </c>
      <c r="D55" s="21"/>
      <c r="E55" s="21"/>
      <c r="F55" s="21"/>
      <c r="G55" s="21"/>
      <c r="H55" s="28"/>
      <c r="I55" s="28"/>
      <c r="J55" s="28"/>
      <c r="K55" s="28"/>
      <c r="L55" s="28"/>
      <c r="M55" s="30">
        <f>M54+M52</f>
        <v>0</v>
      </c>
    </row>
    <row r="56" spans="1:13" ht="27" customHeight="1">
      <c r="A56" s="160">
        <v>16</v>
      </c>
      <c r="B56" s="13"/>
      <c r="C56" s="27" t="s">
        <v>896</v>
      </c>
      <c r="D56" s="21" t="s">
        <v>8</v>
      </c>
      <c r="E56" s="21"/>
      <c r="F56" s="21"/>
      <c r="G56" s="21"/>
      <c r="H56" s="28"/>
      <c r="I56" s="28"/>
      <c r="J56" s="28"/>
      <c r="K56" s="28"/>
      <c r="L56" s="28"/>
      <c r="M56" s="28">
        <f>(M55-M53)*0.08</f>
        <v>0</v>
      </c>
    </row>
    <row r="57" spans="1:13" ht="27" customHeight="1">
      <c r="A57" s="149">
        <v>17</v>
      </c>
      <c r="B57" s="155"/>
      <c r="C57" s="151" t="s">
        <v>243</v>
      </c>
      <c r="D57" s="152"/>
      <c r="E57" s="152"/>
      <c r="F57" s="152"/>
      <c r="G57" s="152"/>
      <c r="H57" s="161"/>
      <c r="I57" s="161"/>
      <c r="J57" s="161"/>
      <c r="K57" s="161"/>
      <c r="L57" s="161"/>
      <c r="M57" s="159">
        <f>M56+M55</f>
        <v>0</v>
      </c>
    </row>
    <row r="58" spans="1:13" ht="21.75" customHeight="1">
      <c r="A58" s="410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3" ht="21.75" customHeight="1">
      <c r="A59" s="411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</row>
    <row r="60" spans="1:13" ht="21.75" customHeight="1">
      <c r="A60" s="411"/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</row>
    <row r="61" spans="1:13" ht="21.75" customHeight="1">
      <c r="A61" s="411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</row>
    <row r="62" spans="1:13" ht="22.5" customHeight="1">
      <c r="A62" s="411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</row>
    <row r="63" spans="1:13" ht="22.5" customHeight="1">
      <c r="A63" s="411"/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</row>
    <row r="64" spans="1:13" ht="22.5" customHeight="1">
      <c r="A64" s="411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</row>
    <row r="65" spans="1:13" ht="22.5" customHeight="1">
      <c r="A65" s="411"/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</row>
  </sheetData>
  <sheetProtection/>
  <mergeCells count="30">
    <mergeCell ref="A10:A13"/>
    <mergeCell ref="A7:A9"/>
    <mergeCell ref="B30:B34"/>
    <mergeCell ref="A30:A34"/>
    <mergeCell ref="A1:M1"/>
    <mergeCell ref="A2:M2"/>
    <mergeCell ref="A3:A4"/>
    <mergeCell ref="B3:B4"/>
    <mergeCell ref="C3:C4"/>
    <mergeCell ref="D3:D4"/>
    <mergeCell ref="B25:B29"/>
    <mergeCell ref="A25:A29"/>
    <mergeCell ref="K3:L3"/>
    <mergeCell ref="M3:M4"/>
    <mergeCell ref="B7:B9"/>
    <mergeCell ref="B10:B13"/>
    <mergeCell ref="G3:H3"/>
    <mergeCell ref="I3:J3"/>
    <mergeCell ref="E3:E4"/>
    <mergeCell ref="F3:F4"/>
    <mergeCell ref="A16:A18"/>
    <mergeCell ref="B16:B18"/>
    <mergeCell ref="A58:M61"/>
    <mergeCell ref="A62:M65"/>
    <mergeCell ref="A20:A24"/>
    <mergeCell ref="B20:B24"/>
    <mergeCell ref="A35:A39"/>
    <mergeCell ref="B35:B39"/>
    <mergeCell ref="A41:A49"/>
    <mergeCell ref="B41:B49"/>
  </mergeCells>
  <printOptions/>
  <pageMargins left="0.38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Q155"/>
  <sheetViews>
    <sheetView tabSelected="1" zoomScale="90" zoomScaleNormal="90" zoomScalePageLayoutView="0" workbookViewId="0" topLeftCell="A112">
      <selection activeCell="F146" sqref="F146"/>
    </sheetView>
  </sheetViews>
  <sheetFormatPr defaultColWidth="9.140625" defaultRowHeight="15"/>
  <cols>
    <col min="1" max="1" width="6.140625" style="87" customWidth="1"/>
    <col min="2" max="2" width="11.140625" style="9" customWidth="1"/>
    <col min="3" max="3" width="60.57421875" style="0" customWidth="1"/>
    <col min="4" max="4" width="8.7109375" style="0" customWidth="1"/>
    <col min="6" max="6" width="10.57421875" style="0" customWidth="1"/>
    <col min="7" max="7" width="9.8515625" style="0" customWidth="1"/>
    <col min="8" max="8" width="13.8515625" style="0" customWidth="1"/>
    <col min="9" max="9" width="10.8515625" style="0" customWidth="1"/>
    <col min="10" max="10" width="11.57421875" style="0" customWidth="1"/>
    <col min="11" max="11" width="12.00390625" style="0" customWidth="1"/>
    <col min="12" max="12" width="11.8515625" style="0" customWidth="1"/>
    <col min="13" max="13" width="14.8515625" style="0" customWidth="1"/>
  </cols>
  <sheetData>
    <row r="1" spans="1:13" ht="70.5" customHeight="1">
      <c r="A1" s="320" t="s">
        <v>885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9" customFormat="1" ht="33.75" customHeight="1">
      <c r="A2" s="413" t="s">
        <v>322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s="9" customFormat="1" ht="20.25" customHeight="1">
      <c r="A3" s="374" t="s">
        <v>7</v>
      </c>
      <c r="B3" s="376" t="s">
        <v>41</v>
      </c>
      <c r="C3" s="388" t="s">
        <v>9</v>
      </c>
      <c r="D3" s="370" t="s">
        <v>0</v>
      </c>
      <c r="E3" s="376" t="s">
        <v>41</v>
      </c>
      <c r="F3" s="370" t="s">
        <v>1</v>
      </c>
      <c r="G3" s="368" t="s">
        <v>2</v>
      </c>
      <c r="H3" s="369"/>
      <c r="I3" s="368" t="s">
        <v>5</v>
      </c>
      <c r="J3" s="369"/>
      <c r="K3" s="368" t="s">
        <v>6</v>
      </c>
      <c r="L3" s="369"/>
      <c r="M3" s="370" t="s">
        <v>4</v>
      </c>
    </row>
    <row r="4" spans="1:13" s="9" customFormat="1" ht="31.5" customHeight="1">
      <c r="A4" s="375"/>
      <c r="B4" s="377"/>
      <c r="C4" s="389"/>
      <c r="D4" s="371"/>
      <c r="E4" s="377"/>
      <c r="F4" s="371"/>
      <c r="G4" s="10" t="s">
        <v>3</v>
      </c>
      <c r="H4" s="11" t="s">
        <v>4</v>
      </c>
      <c r="I4" s="10" t="s">
        <v>3</v>
      </c>
      <c r="J4" s="11" t="s">
        <v>4</v>
      </c>
      <c r="K4" s="10" t="s">
        <v>3</v>
      </c>
      <c r="L4" s="11" t="s">
        <v>4</v>
      </c>
      <c r="M4" s="371"/>
    </row>
    <row r="5" spans="1:13" s="9" customFormat="1" ht="23.25" customHeight="1">
      <c r="A5" s="37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41.25" customHeight="1">
      <c r="A6" s="356">
        <v>1</v>
      </c>
      <c r="B6" s="359" t="s">
        <v>245</v>
      </c>
      <c r="C6" s="60" t="s">
        <v>376</v>
      </c>
      <c r="D6" s="49" t="s">
        <v>433</v>
      </c>
      <c r="E6" s="49"/>
      <c r="F6" s="49">
        <v>0.6</v>
      </c>
      <c r="G6" s="52"/>
      <c r="H6" s="50"/>
      <c r="I6" s="50"/>
      <c r="J6" s="50"/>
      <c r="K6" s="50"/>
      <c r="L6" s="50"/>
      <c r="M6" s="52">
        <f>M7+M8</f>
        <v>0</v>
      </c>
    </row>
    <row r="7" spans="1:13" ht="23.25" customHeight="1">
      <c r="A7" s="357"/>
      <c r="B7" s="360"/>
      <c r="C7" s="47" t="s">
        <v>44</v>
      </c>
      <c r="D7" s="49" t="s">
        <v>45</v>
      </c>
      <c r="E7" s="49">
        <v>9.96</v>
      </c>
      <c r="F7" s="49">
        <f>F6*E7</f>
        <v>5.976</v>
      </c>
      <c r="G7" s="52"/>
      <c r="H7" s="50"/>
      <c r="I7" s="50"/>
      <c r="J7" s="50">
        <f>I7*F7</f>
        <v>0</v>
      </c>
      <c r="K7" s="50"/>
      <c r="L7" s="50"/>
      <c r="M7" s="50">
        <f>L7+J7+H7</f>
        <v>0</v>
      </c>
    </row>
    <row r="8" spans="1:13" ht="23.25" customHeight="1">
      <c r="A8" s="358"/>
      <c r="B8" s="361"/>
      <c r="C8" s="47" t="s">
        <v>247</v>
      </c>
      <c r="D8" s="49" t="s">
        <v>53</v>
      </c>
      <c r="E8" s="49">
        <v>22.3</v>
      </c>
      <c r="F8" s="49">
        <f>E8*F6</f>
        <v>13.38</v>
      </c>
      <c r="G8" s="52"/>
      <c r="H8" s="50"/>
      <c r="I8" s="50"/>
      <c r="J8" s="50"/>
      <c r="K8" s="50"/>
      <c r="L8" s="50">
        <f>K8*F8</f>
        <v>0</v>
      </c>
      <c r="M8" s="50">
        <f>L8+J8+H8</f>
        <v>0</v>
      </c>
    </row>
    <row r="9" spans="1:17" s="189" customFormat="1" ht="74.25" customHeight="1">
      <c r="A9" s="356">
        <v>2</v>
      </c>
      <c r="B9" s="359" t="s">
        <v>50</v>
      </c>
      <c r="C9" s="234" t="s">
        <v>862</v>
      </c>
      <c r="D9" s="190" t="s">
        <v>430</v>
      </c>
      <c r="E9" s="190"/>
      <c r="F9" s="254">
        <v>0.65</v>
      </c>
      <c r="G9" s="303"/>
      <c r="H9" s="254">
        <f>G9*F9</f>
        <v>0</v>
      </c>
      <c r="I9" s="254"/>
      <c r="J9" s="254">
        <f>I9*F9</f>
        <v>0</v>
      </c>
      <c r="K9" s="303"/>
      <c r="L9" s="254"/>
      <c r="M9" s="52">
        <f>M10+M11+M12+M13</f>
        <v>0</v>
      </c>
      <c r="N9" s="87"/>
      <c r="O9" s="87"/>
      <c r="P9" s="87"/>
      <c r="Q9" s="87"/>
    </row>
    <row r="10" spans="1:17" s="189" customFormat="1" ht="15.75">
      <c r="A10" s="357"/>
      <c r="B10" s="360"/>
      <c r="C10" s="60" t="s">
        <v>44</v>
      </c>
      <c r="D10" s="190" t="s">
        <v>45</v>
      </c>
      <c r="E10" s="190">
        <v>13.2</v>
      </c>
      <c r="F10" s="254">
        <f>F9*E10</f>
        <v>8.58</v>
      </c>
      <c r="G10" s="303"/>
      <c r="H10" s="254"/>
      <c r="I10" s="254"/>
      <c r="J10" s="254">
        <f>I10*F10</f>
        <v>0</v>
      </c>
      <c r="K10" s="303"/>
      <c r="L10" s="254"/>
      <c r="M10" s="50">
        <f>L10+J10+H10</f>
        <v>0</v>
      </c>
      <c r="N10" s="87"/>
      <c r="O10" s="87"/>
      <c r="P10" s="87"/>
      <c r="Q10" s="87"/>
    </row>
    <row r="11" spans="1:17" s="189" customFormat="1" ht="15.75">
      <c r="A11" s="357"/>
      <c r="B11" s="360"/>
      <c r="C11" s="60" t="s">
        <v>52</v>
      </c>
      <c r="D11" s="190" t="s">
        <v>53</v>
      </c>
      <c r="E11" s="190">
        <v>29.5</v>
      </c>
      <c r="F11" s="254">
        <f>F9*E11</f>
        <v>19.175</v>
      </c>
      <c r="G11" s="303"/>
      <c r="H11" s="254"/>
      <c r="I11" s="254"/>
      <c r="J11" s="254"/>
      <c r="K11" s="303"/>
      <c r="L11" s="254">
        <f>K11*F11</f>
        <v>0</v>
      </c>
      <c r="M11" s="50">
        <f>L11+J11+H11</f>
        <v>0</v>
      </c>
      <c r="N11" s="87"/>
      <c r="O11" s="87"/>
      <c r="P11" s="87"/>
      <c r="Q11" s="87"/>
    </row>
    <row r="12" spans="1:17" s="189" customFormat="1" ht="15.75">
      <c r="A12" s="357"/>
      <c r="B12" s="360"/>
      <c r="C12" s="60" t="s">
        <v>124</v>
      </c>
      <c r="D12" s="190" t="s">
        <v>16</v>
      </c>
      <c r="E12" s="190">
        <v>2.1</v>
      </c>
      <c r="F12" s="254">
        <f>F9*E12</f>
        <v>1.3650000000000002</v>
      </c>
      <c r="G12" s="303"/>
      <c r="H12" s="254"/>
      <c r="I12" s="254"/>
      <c r="J12" s="254"/>
      <c r="K12" s="303"/>
      <c r="L12" s="254">
        <f>K12*F12</f>
        <v>0</v>
      </c>
      <c r="M12" s="50">
        <f>L12+J12+H12</f>
        <v>0</v>
      </c>
      <c r="N12" s="87"/>
      <c r="O12" s="87"/>
      <c r="P12" s="87"/>
      <c r="Q12" s="87"/>
    </row>
    <row r="13" spans="1:17" s="189" customFormat="1" ht="19.5" customHeight="1">
      <c r="A13" s="358"/>
      <c r="B13" s="361"/>
      <c r="C13" s="60" t="s">
        <v>863</v>
      </c>
      <c r="D13" s="190" t="s">
        <v>54</v>
      </c>
      <c r="E13" s="190">
        <v>1750</v>
      </c>
      <c r="F13" s="254">
        <f>F9*E13</f>
        <v>1137.5</v>
      </c>
      <c r="G13" s="303"/>
      <c r="H13" s="254"/>
      <c r="I13" s="254"/>
      <c r="J13" s="254"/>
      <c r="K13" s="303"/>
      <c r="L13" s="50">
        <f>K13*F13</f>
        <v>0</v>
      </c>
      <c r="M13" s="50">
        <f>L13+J13+H13</f>
        <v>0</v>
      </c>
      <c r="N13" s="87"/>
      <c r="O13" s="87"/>
      <c r="P13" s="87"/>
      <c r="Q13" s="87"/>
    </row>
    <row r="14" spans="1:17" ht="24" customHeight="1">
      <c r="A14" s="356">
        <v>2</v>
      </c>
      <c r="B14" s="417" t="s">
        <v>860</v>
      </c>
      <c r="C14" s="47" t="s">
        <v>295</v>
      </c>
      <c r="D14" s="190" t="s">
        <v>430</v>
      </c>
      <c r="E14" s="49"/>
      <c r="F14" s="49">
        <f>F6+F9</f>
        <v>1.25</v>
      </c>
      <c r="G14" s="50"/>
      <c r="H14" s="50"/>
      <c r="I14" s="50"/>
      <c r="J14" s="50"/>
      <c r="K14" s="50"/>
      <c r="L14" s="50"/>
      <c r="M14" s="52">
        <f>M15</f>
        <v>0</v>
      </c>
      <c r="N14" s="87"/>
      <c r="O14" s="87"/>
      <c r="P14" s="87"/>
      <c r="Q14" s="87"/>
    </row>
    <row r="15" spans="1:17" ht="24" customHeight="1">
      <c r="A15" s="357"/>
      <c r="B15" s="357"/>
      <c r="C15" s="47" t="s">
        <v>252</v>
      </c>
      <c r="D15" s="49" t="s">
        <v>53</v>
      </c>
      <c r="E15" s="49">
        <v>4.45</v>
      </c>
      <c r="F15" s="49">
        <f>F14*E15</f>
        <v>5.5625</v>
      </c>
      <c r="G15" s="50"/>
      <c r="H15" s="50"/>
      <c r="I15" s="50"/>
      <c r="J15" s="50"/>
      <c r="K15" s="50"/>
      <c r="L15" s="50">
        <f>K15*F15</f>
        <v>0</v>
      </c>
      <c r="M15" s="50">
        <f>L15+J15+H15</f>
        <v>0</v>
      </c>
      <c r="N15" s="87"/>
      <c r="O15" s="87"/>
      <c r="P15" s="87"/>
      <c r="Q15" s="87"/>
    </row>
    <row r="16" spans="1:17" ht="23.25" customHeight="1">
      <c r="A16" s="412">
        <v>3</v>
      </c>
      <c r="B16" s="359" t="s">
        <v>722</v>
      </c>
      <c r="C16" s="60" t="s">
        <v>824</v>
      </c>
      <c r="D16" s="190" t="s">
        <v>724</v>
      </c>
      <c r="E16" s="190"/>
      <c r="F16" s="53">
        <v>4.51</v>
      </c>
      <c r="G16" s="50"/>
      <c r="H16" s="50"/>
      <c r="I16" s="50"/>
      <c r="J16" s="50"/>
      <c r="K16" s="50"/>
      <c r="L16" s="50"/>
      <c r="M16" s="52">
        <f>SUM(M17:M22)</f>
        <v>0</v>
      </c>
      <c r="N16" s="87"/>
      <c r="O16" s="87"/>
      <c r="P16" s="87"/>
      <c r="Q16" s="87"/>
    </row>
    <row r="17" spans="1:17" ht="22.5" customHeight="1">
      <c r="A17" s="412"/>
      <c r="B17" s="360"/>
      <c r="C17" s="60" t="s">
        <v>44</v>
      </c>
      <c r="D17" s="191" t="s">
        <v>45</v>
      </c>
      <c r="E17" s="191">
        <v>15</v>
      </c>
      <c r="F17" s="50">
        <f>F16*E17</f>
        <v>67.64999999999999</v>
      </c>
      <c r="G17" s="52"/>
      <c r="H17" s="50"/>
      <c r="I17" s="50"/>
      <c r="J17" s="50">
        <f>I17*F17</f>
        <v>0</v>
      </c>
      <c r="K17" s="50"/>
      <c r="L17" s="50"/>
      <c r="M17" s="50">
        <f aca="true" t="shared" si="0" ref="M17:M22">L17+J17+H17</f>
        <v>0</v>
      </c>
      <c r="N17" s="87"/>
      <c r="O17" s="87"/>
      <c r="P17" s="87"/>
      <c r="Q17" s="87"/>
    </row>
    <row r="18" spans="1:17" ht="22.5" customHeight="1">
      <c r="A18" s="412"/>
      <c r="B18" s="360"/>
      <c r="C18" s="60" t="s">
        <v>298</v>
      </c>
      <c r="D18" s="191" t="s">
        <v>53</v>
      </c>
      <c r="E18" s="191">
        <v>2.16</v>
      </c>
      <c r="F18" s="50">
        <f>E18*F16</f>
        <v>9.7416</v>
      </c>
      <c r="G18" s="52"/>
      <c r="H18" s="50"/>
      <c r="I18" s="50"/>
      <c r="J18" s="50"/>
      <c r="K18" s="50"/>
      <c r="L18" s="50">
        <f>K18*F18</f>
        <v>0</v>
      </c>
      <c r="M18" s="50">
        <f t="shared" si="0"/>
        <v>0</v>
      </c>
      <c r="N18" s="87"/>
      <c r="O18" s="87"/>
      <c r="P18" s="87"/>
      <c r="Q18" s="87"/>
    </row>
    <row r="19" spans="1:17" ht="22.5" customHeight="1">
      <c r="A19" s="412"/>
      <c r="B19" s="360"/>
      <c r="C19" s="60" t="s">
        <v>299</v>
      </c>
      <c r="D19" s="191" t="s">
        <v>53</v>
      </c>
      <c r="E19" s="191">
        <v>2.73</v>
      </c>
      <c r="F19" s="50">
        <f>F16*E19</f>
        <v>12.312299999999999</v>
      </c>
      <c r="G19" s="50"/>
      <c r="H19" s="50"/>
      <c r="I19" s="50"/>
      <c r="J19" s="50"/>
      <c r="K19" s="50"/>
      <c r="L19" s="50">
        <f>K19*F19</f>
        <v>0</v>
      </c>
      <c r="M19" s="50">
        <f t="shared" si="0"/>
        <v>0</v>
      </c>
      <c r="N19" s="87"/>
      <c r="O19" s="87"/>
      <c r="P19" s="87"/>
      <c r="Q19" s="87"/>
    </row>
    <row r="20" spans="1:13" ht="22.5" customHeight="1">
      <c r="A20" s="412"/>
      <c r="B20" s="360"/>
      <c r="C20" s="60" t="s">
        <v>300</v>
      </c>
      <c r="D20" s="191" t="s">
        <v>53</v>
      </c>
      <c r="E20" s="191">
        <v>7.6</v>
      </c>
      <c r="F20" s="50">
        <f>E20*F16</f>
        <v>34.275999999999996</v>
      </c>
      <c r="G20" s="50"/>
      <c r="H20" s="50"/>
      <c r="I20" s="50"/>
      <c r="J20" s="50"/>
      <c r="K20" s="50"/>
      <c r="L20" s="50">
        <f>K20*F20</f>
        <v>0</v>
      </c>
      <c r="M20" s="50">
        <f t="shared" si="0"/>
        <v>0</v>
      </c>
    </row>
    <row r="21" spans="1:13" s="189" customFormat="1" ht="22.5" customHeight="1">
      <c r="A21" s="412"/>
      <c r="B21" s="360"/>
      <c r="C21" s="60" t="s">
        <v>825</v>
      </c>
      <c r="D21" s="190" t="s">
        <v>431</v>
      </c>
      <c r="E21" s="190">
        <v>122</v>
      </c>
      <c r="F21" s="50">
        <f>E21*F16</f>
        <v>550.22</v>
      </c>
      <c r="G21" s="50"/>
      <c r="H21" s="50">
        <f>G21*F21</f>
        <v>0</v>
      </c>
      <c r="I21" s="50"/>
      <c r="J21" s="50"/>
      <c r="K21" s="50"/>
      <c r="L21" s="50"/>
      <c r="M21" s="50">
        <f t="shared" si="0"/>
        <v>0</v>
      </c>
    </row>
    <row r="22" spans="1:13" s="189" customFormat="1" ht="22.5" customHeight="1">
      <c r="A22" s="412"/>
      <c r="B22" s="361"/>
      <c r="C22" s="60" t="s">
        <v>302</v>
      </c>
      <c r="D22" s="191" t="s">
        <v>53</v>
      </c>
      <c r="E22" s="191">
        <v>7</v>
      </c>
      <c r="F22" s="50">
        <f>E22*F16</f>
        <v>31.57</v>
      </c>
      <c r="G22" s="50"/>
      <c r="H22" s="50"/>
      <c r="I22" s="50"/>
      <c r="J22" s="50"/>
      <c r="K22" s="50"/>
      <c r="L22" s="50">
        <f>K22*F22</f>
        <v>0</v>
      </c>
      <c r="M22" s="50">
        <f t="shared" si="0"/>
        <v>0</v>
      </c>
    </row>
    <row r="23" spans="1:13" s="189" customFormat="1" ht="22.5" customHeight="1">
      <c r="A23" s="412" t="s">
        <v>830</v>
      </c>
      <c r="B23" s="426" t="s">
        <v>829</v>
      </c>
      <c r="C23" s="60" t="s">
        <v>826</v>
      </c>
      <c r="D23" s="190" t="s">
        <v>297</v>
      </c>
      <c r="E23" s="190"/>
      <c r="F23" s="50">
        <v>1.68</v>
      </c>
      <c r="G23" s="50"/>
      <c r="H23" s="50"/>
      <c r="I23" s="50"/>
      <c r="J23" s="50"/>
      <c r="K23" s="50"/>
      <c r="L23" s="50"/>
      <c r="M23" s="52">
        <f>M24+M25+M26+M27+M28+M29+M30</f>
        <v>0</v>
      </c>
    </row>
    <row r="24" spans="1:13" s="189" customFormat="1" ht="22.5" customHeight="1">
      <c r="A24" s="412"/>
      <c r="B24" s="426"/>
      <c r="C24" s="60" t="s">
        <v>44</v>
      </c>
      <c r="D24" s="191" t="s">
        <v>45</v>
      </c>
      <c r="E24" s="191">
        <v>37.3</v>
      </c>
      <c r="F24" s="50">
        <f>F23*E24</f>
        <v>62.663999999999994</v>
      </c>
      <c r="G24" s="52"/>
      <c r="H24" s="50"/>
      <c r="I24" s="50"/>
      <c r="J24" s="50">
        <f>I24*F24</f>
        <v>0</v>
      </c>
      <c r="K24" s="50"/>
      <c r="L24" s="50"/>
      <c r="M24" s="50">
        <f>L24+J24+H24</f>
        <v>0</v>
      </c>
    </row>
    <row r="25" spans="1:13" ht="22.5" customHeight="1">
      <c r="A25" s="412"/>
      <c r="B25" s="426"/>
      <c r="C25" s="60" t="s">
        <v>298</v>
      </c>
      <c r="D25" s="191" t="s">
        <v>53</v>
      </c>
      <c r="E25" s="191">
        <v>2.37</v>
      </c>
      <c r="F25" s="50">
        <f>E25*F23</f>
        <v>3.9816000000000003</v>
      </c>
      <c r="G25" s="52"/>
      <c r="H25" s="50"/>
      <c r="I25" s="50"/>
      <c r="J25" s="50"/>
      <c r="K25" s="50"/>
      <c r="L25" s="50">
        <f>K25*F25</f>
        <v>0</v>
      </c>
      <c r="M25" s="50">
        <f>L25+J25+H25</f>
        <v>0</v>
      </c>
    </row>
    <row r="26" spans="1:13" s="189" customFormat="1" ht="22.5" customHeight="1">
      <c r="A26" s="412"/>
      <c r="B26" s="426"/>
      <c r="C26" s="60" t="s">
        <v>299</v>
      </c>
      <c r="D26" s="191" t="s">
        <v>53</v>
      </c>
      <c r="E26" s="190">
        <v>1.12</v>
      </c>
      <c r="F26" s="50">
        <f>F23*E26</f>
        <v>1.8816000000000002</v>
      </c>
      <c r="G26" s="50"/>
      <c r="H26" s="50"/>
      <c r="I26" s="50"/>
      <c r="J26" s="50"/>
      <c r="K26" s="50"/>
      <c r="L26" s="50">
        <f>K26*F26</f>
        <v>0</v>
      </c>
      <c r="M26" s="50">
        <f>L26+J26+H26</f>
        <v>0</v>
      </c>
    </row>
    <row r="27" spans="1:13" s="189" customFormat="1" ht="22.5" customHeight="1">
      <c r="A27" s="412"/>
      <c r="B27" s="426"/>
      <c r="C27" s="60" t="s">
        <v>300</v>
      </c>
      <c r="D27" s="191" t="s">
        <v>53</v>
      </c>
      <c r="E27" s="190">
        <v>4.09</v>
      </c>
      <c r="F27" s="50">
        <f>E27*F23</f>
        <v>6.871199999999999</v>
      </c>
      <c r="G27" s="50"/>
      <c r="H27" s="50"/>
      <c r="I27" s="50"/>
      <c r="J27" s="50"/>
      <c r="K27" s="50"/>
      <c r="L27" s="50">
        <f>K27*F27</f>
        <v>0</v>
      </c>
      <c r="M27" s="50">
        <f>L27+J27+H27</f>
        <v>0</v>
      </c>
    </row>
    <row r="28" spans="1:13" s="189" customFormat="1" ht="22.5" customHeight="1">
      <c r="A28" s="412"/>
      <c r="B28" s="426"/>
      <c r="C28" s="60" t="s">
        <v>301</v>
      </c>
      <c r="D28" s="190" t="s">
        <v>827</v>
      </c>
      <c r="E28" s="190"/>
      <c r="F28" s="50">
        <f>F23*0.07*1000*1.26</f>
        <v>148.17600000000002</v>
      </c>
      <c r="G28" s="50"/>
      <c r="H28" s="50">
        <f>F28*G28</f>
        <v>0</v>
      </c>
      <c r="I28" s="50"/>
      <c r="J28" s="50"/>
      <c r="K28" s="50"/>
      <c r="L28" s="50"/>
      <c r="M28" s="50">
        <f>H28+J28+L28</f>
        <v>0</v>
      </c>
    </row>
    <row r="29" spans="1:13" ht="22.5" customHeight="1">
      <c r="A29" s="412"/>
      <c r="B29" s="426"/>
      <c r="C29" s="60" t="s">
        <v>302</v>
      </c>
      <c r="D29" s="190" t="s">
        <v>53</v>
      </c>
      <c r="E29" s="190">
        <v>1.12</v>
      </c>
      <c r="F29" s="50">
        <f>F23*E29</f>
        <v>1.8816000000000002</v>
      </c>
      <c r="G29" s="50"/>
      <c r="H29" s="50"/>
      <c r="I29" s="50"/>
      <c r="J29" s="50"/>
      <c r="K29" s="50"/>
      <c r="L29" s="50">
        <f>F29*K29</f>
        <v>0</v>
      </c>
      <c r="M29" s="50">
        <f>H29+J29+L29</f>
        <v>0</v>
      </c>
    </row>
    <row r="30" spans="1:13" ht="22.5" customHeight="1">
      <c r="A30" s="412"/>
      <c r="B30" s="426"/>
      <c r="C30" s="60" t="s">
        <v>828</v>
      </c>
      <c r="D30" s="190" t="s">
        <v>57</v>
      </c>
      <c r="E30" s="190">
        <v>8</v>
      </c>
      <c r="F30" s="50">
        <f>F23*E30</f>
        <v>13.44</v>
      </c>
      <c r="G30" s="50"/>
      <c r="H30" s="50">
        <f>F30*G30</f>
        <v>0</v>
      </c>
      <c r="I30" s="50"/>
      <c r="J30" s="50"/>
      <c r="K30" s="50"/>
      <c r="L30" s="50"/>
      <c r="M30" s="50">
        <f>H30+J30+L30</f>
        <v>0</v>
      </c>
    </row>
    <row r="31" spans="1:13" ht="27.75" customHeight="1">
      <c r="A31" s="356">
        <v>4</v>
      </c>
      <c r="B31" s="353" t="s">
        <v>303</v>
      </c>
      <c r="C31" s="54" t="s">
        <v>304</v>
      </c>
      <c r="D31" s="49" t="s">
        <v>297</v>
      </c>
      <c r="E31" s="49"/>
      <c r="F31" s="50">
        <v>1.8</v>
      </c>
      <c r="G31" s="50"/>
      <c r="H31" s="50"/>
      <c r="I31" s="50"/>
      <c r="J31" s="50"/>
      <c r="K31" s="50"/>
      <c r="L31" s="50"/>
      <c r="M31" s="52">
        <f>M32+M33+M34+M35</f>
        <v>0</v>
      </c>
    </row>
    <row r="32" spans="1:13" ht="27.75" customHeight="1">
      <c r="A32" s="357"/>
      <c r="B32" s="354"/>
      <c r="C32" s="47" t="s">
        <v>44</v>
      </c>
      <c r="D32" s="49" t="s">
        <v>45</v>
      </c>
      <c r="E32" s="49">
        <v>191</v>
      </c>
      <c r="F32" s="50">
        <f>F31*E32</f>
        <v>343.8</v>
      </c>
      <c r="G32" s="52"/>
      <c r="H32" s="50"/>
      <c r="I32" s="50"/>
      <c r="J32" s="50">
        <f>I32*F32</f>
        <v>0</v>
      </c>
      <c r="K32" s="50"/>
      <c r="L32" s="50"/>
      <c r="M32" s="50">
        <f>L32+J32+H32</f>
        <v>0</v>
      </c>
    </row>
    <row r="33" spans="1:13" ht="27.75" customHeight="1">
      <c r="A33" s="357"/>
      <c r="B33" s="354"/>
      <c r="C33" s="47" t="s">
        <v>864</v>
      </c>
      <c r="D33" s="49" t="s">
        <v>53</v>
      </c>
      <c r="E33" s="49">
        <v>9.65</v>
      </c>
      <c r="F33" s="50">
        <f>E33*F31</f>
        <v>17.37</v>
      </c>
      <c r="G33" s="52"/>
      <c r="H33" s="50"/>
      <c r="I33" s="50"/>
      <c r="J33" s="50"/>
      <c r="K33" s="50"/>
      <c r="L33" s="50">
        <f>K33*F33</f>
        <v>0</v>
      </c>
      <c r="M33" s="50">
        <f>L33+J33+H33</f>
        <v>0</v>
      </c>
    </row>
    <row r="34" spans="1:13" ht="27.75" customHeight="1">
      <c r="A34" s="357"/>
      <c r="B34" s="354"/>
      <c r="C34" s="54" t="s">
        <v>305</v>
      </c>
      <c r="D34" s="49" t="s">
        <v>186</v>
      </c>
      <c r="E34" s="49">
        <v>26.3</v>
      </c>
      <c r="F34" s="50">
        <f>F31*E34</f>
        <v>47.34</v>
      </c>
      <c r="G34" s="50"/>
      <c r="H34" s="50"/>
      <c r="I34" s="50"/>
      <c r="J34" s="50"/>
      <c r="K34" s="50"/>
      <c r="L34" s="50">
        <f>K34*F34</f>
        <v>0</v>
      </c>
      <c r="M34" s="50">
        <f>L34+J34+H34</f>
        <v>0</v>
      </c>
    </row>
    <row r="35" spans="1:13" ht="27.75" customHeight="1">
      <c r="A35" s="358"/>
      <c r="B35" s="355"/>
      <c r="C35" s="47" t="s">
        <v>391</v>
      </c>
      <c r="D35" s="49" t="s">
        <v>431</v>
      </c>
      <c r="E35" s="49">
        <v>182</v>
      </c>
      <c r="F35" s="50">
        <f>E35*F31</f>
        <v>327.6</v>
      </c>
      <c r="G35" s="50"/>
      <c r="H35" s="50">
        <f>G35*F35</f>
        <v>0</v>
      </c>
      <c r="I35" s="50"/>
      <c r="J35" s="50"/>
      <c r="K35" s="50"/>
      <c r="L35" s="50"/>
      <c r="M35" s="50">
        <f>L35+J35+H35</f>
        <v>0</v>
      </c>
    </row>
    <row r="36" spans="1:13" ht="32.25" customHeight="1">
      <c r="A36" s="356">
        <v>5</v>
      </c>
      <c r="B36" s="353" t="s">
        <v>413</v>
      </c>
      <c r="C36" s="60" t="s">
        <v>475</v>
      </c>
      <c r="D36" s="49" t="s">
        <v>409</v>
      </c>
      <c r="E36" s="49"/>
      <c r="F36" s="49">
        <v>0.43</v>
      </c>
      <c r="G36" s="50"/>
      <c r="H36" s="50"/>
      <c r="I36" s="50"/>
      <c r="J36" s="50"/>
      <c r="K36" s="50"/>
      <c r="L36" s="50"/>
      <c r="M36" s="52">
        <f>SUM(M37:M43)</f>
        <v>0</v>
      </c>
    </row>
    <row r="37" spans="1:13" ht="27.75" customHeight="1">
      <c r="A37" s="357"/>
      <c r="B37" s="354"/>
      <c r="C37" s="47" t="s">
        <v>44</v>
      </c>
      <c r="D37" s="49" t="s">
        <v>45</v>
      </c>
      <c r="E37" s="49">
        <v>1460</v>
      </c>
      <c r="F37" s="50">
        <f>F36*E37</f>
        <v>627.8</v>
      </c>
      <c r="G37" s="52"/>
      <c r="H37" s="50"/>
      <c r="I37" s="50"/>
      <c r="J37" s="50">
        <f>I37*F37</f>
        <v>0</v>
      </c>
      <c r="K37" s="50"/>
      <c r="L37" s="50"/>
      <c r="M37" s="50">
        <f aca="true" t="shared" si="1" ref="M37:M43">L37+J37+H37</f>
        <v>0</v>
      </c>
    </row>
    <row r="38" spans="1:13" ht="27.75" customHeight="1">
      <c r="A38" s="357"/>
      <c r="B38" s="354"/>
      <c r="C38" s="47" t="s">
        <v>68</v>
      </c>
      <c r="D38" s="49" t="s">
        <v>186</v>
      </c>
      <c r="E38" s="49">
        <v>93</v>
      </c>
      <c r="F38" s="50">
        <f>E38*F36</f>
        <v>39.99</v>
      </c>
      <c r="G38" s="52"/>
      <c r="H38" s="50"/>
      <c r="I38" s="50"/>
      <c r="J38" s="50"/>
      <c r="K38" s="50"/>
      <c r="L38" s="50">
        <f>K38*F38</f>
        <v>0</v>
      </c>
      <c r="M38" s="50">
        <f t="shared" si="1"/>
        <v>0</v>
      </c>
    </row>
    <row r="39" spans="1:13" ht="27.75" customHeight="1">
      <c r="A39" s="357"/>
      <c r="B39" s="354"/>
      <c r="C39" s="54" t="s">
        <v>410</v>
      </c>
      <c r="D39" s="49" t="s">
        <v>80</v>
      </c>
      <c r="E39" s="49">
        <v>288</v>
      </c>
      <c r="F39" s="50">
        <f>F36*E39</f>
        <v>123.84</v>
      </c>
      <c r="G39" s="50"/>
      <c r="H39" s="50">
        <f>G39*F39</f>
        <v>0</v>
      </c>
      <c r="I39" s="50"/>
      <c r="J39" s="50"/>
      <c r="K39" s="50"/>
      <c r="L39" s="50"/>
      <c r="M39" s="50">
        <f t="shared" si="1"/>
        <v>0</v>
      </c>
    </row>
    <row r="40" spans="1:13" ht="27.75" customHeight="1">
      <c r="A40" s="357"/>
      <c r="B40" s="354"/>
      <c r="C40" s="54" t="s">
        <v>82</v>
      </c>
      <c r="D40" s="49" t="s">
        <v>57</v>
      </c>
      <c r="E40" s="49">
        <f>0.53+0.92+6.4</f>
        <v>7.8500000000000005</v>
      </c>
      <c r="F40" s="50">
        <f>E40*F36</f>
        <v>3.3755</v>
      </c>
      <c r="G40" s="50"/>
      <c r="H40" s="50">
        <f>G40*F40</f>
        <v>0</v>
      </c>
      <c r="I40" s="50"/>
      <c r="J40" s="50"/>
      <c r="K40" s="50"/>
      <c r="L40" s="50"/>
      <c r="M40" s="50">
        <f t="shared" si="1"/>
        <v>0</v>
      </c>
    </row>
    <row r="41" spans="1:13" ht="27.75" customHeight="1">
      <c r="A41" s="357"/>
      <c r="B41" s="354"/>
      <c r="C41" s="54" t="s">
        <v>46</v>
      </c>
      <c r="D41" s="49" t="s">
        <v>186</v>
      </c>
      <c r="E41" s="49">
        <v>296</v>
      </c>
      <c r="F41" s="50">
        <f>F36*E41</f>
        <v>127.28</v>
      </c>
      <c r="G41" s="50"/>
      <c r="H41" s="50">
        <f>G41*F41</f>
        <v>0</v>
      </c>
      <c r="I41" s="50"/>
      <c r="J41" s="50"/>
      <c r="K41" s="50"/>
      <c r="L41" s="50"/>
      <c r="M41" s="50">
        <f t="shared" si="1"/>
        <v>0</v>
      </c>
    </row>
    <row r="42" spans="1:13" ht="27.75" customHeight="1">
      <c r="A42" s="357"/>
      <c r="B42" s="354"/>
      <c r="C42" s="60" t="s">
        <v>411</v>
      </c>
      <c r="D42" s="49" t="s">
        <v>431</v>
      </c>
      <c r="E42" s="49"/>
      <c r="F42" s="49">
        <v>42.5</v>
      </c>
      <c r="G42" s="50"/>
      <c r="H42" s="50">
        <f>G42*F42</f>
        <v>0</v>
      </c>
      <c r="I42" s="50"/>
      <c r="J42" s="50">
        <f>I42*F42</f>
        <v>0</v>
      </c>
      <c r="K42" s="50"/>
      <c r="L42" s="50">
        <f>K42*F42</f>
        <v>0</v>
      </c>
      <c r="M42" s="50">
        <f t="shared" si="1"/>
        <v>0</v>
      </c>
    </row>
    <row r="43" spans="1:13" ht="27.75" customHeight="1">
      <c r="A43" s="358"/>
      <c r="B43" s="355"/>
      <c r="C43" s="60" t="s">
        <v>412</v>
      </c>
      <c r="D43" s="49" t="s">
        <v>14</v>
      </c>
      <c r="E43" s="49"/>
      <c r="F43" s="49">
        <v>2.5</v>
      </c>
      <c r="G43" s="306"/>
      <c r="H43" s="50">
        <f>G43*F43</f>
        <v>0</v>
      </c>
      <c r="I43" s="50"/>
      <c r="J43" s="50">
        <f>I43*F43</f>
        <v>0</v>
      </c>
      <c r="K43" s="50"/>
      <c r="L43" s="50">
        <f>K43*F43</f>
        <v>0</v>
      </c>
      <c r="M43" s="50">
        <f t="shared" si="1"/>
        <v>0</v>
      </c>
    </row>
    <row r="44" spans="1:13" ht="28.5" customHeight="1">
      <c r="A44" s="56">
        <v>6</v>
      </c>
      <c r="B44" s="86"/>
      <c r="C44" s="179" t="s">
        <v>306</v>
      </c>
      <c r="D44" s="56"/>
      <c r="E44" s="56"/>
      <c r="F44" s="56"/>
      <c r="G44" s="52"/>
      <c r="H44" s="52"/>
      <c r="I44" s="52"/>
      <c r="J44" s="52"/>
      <c r="K44" s="52"/>
      <c r="L44" s="52"/>
      <c r="M44" s="52"/>
    </row>
    <row r="45" spans="1:13" ht="22.5" customHeight="1">
      <c r="A45" s="422">
        <v>7</v>
      </c>
      <c r="B45" s="359" t="s">
        <v>307</v>
      </c>
      <c r="C45" s="179" t="s">
        <v>308</v>
      </c>
      <c r="D45" s="49" t="s">
        <v>309</v>
      </c>
      <c r="E45" s="49"/>
      <c r="F45" s="49">
        <v>6.02</v>
      </c>
      <c r="G45" s="52"/>
      <c r="H45" s="52"/>
      <c r="I45" s="52"/>
      <c r="J45" s="52"/>
      <c r="K45" s="52"/>
      <c r="L45" s="52"/>
      <c r="M45" s="52">
        <f>SUM(M46:M50)</f>
        <v>0</v>
      </c>
    </row>
    <row r="46" spans="1:13" ht="22.5" customHeight="1">
      <c r="A46" s="423"/>
      <c r="B46" s="360"/>
      <c r="C46" s="47" t="s">
        <v>44</v>
      </c>
      <c r="D46" s="49" t="s">
        <v>45</v>
      </c>
      <c r="E46" s="49">
        <v>74</v>
      </c>
      <c r="F46" s="50">
        <f>F45*E46</f>
        <v>445.47999999999996</v>
      </c>
      <c r="G46" s="52"/>
      <c r="H46" s="50"/>
      <c r="I46" s="50"/>
      <c r="J46" s="50">
        <f>I46*F46</f>
        <v>0</v>
      </c>
      <c r="K46" s="50"/>
      <c r="L46" s="50"/>
      <c r="M46" s="50">
        <f>L46+J46+H46</f>
        <v>0</v>
      </c>
    </row>
    <row r="47" spans="1:13" ht="22.5" customHeight="1">
      <c r="A47" s="423"/>
      <c r="B47" s="360"/>
      <c r="C47" s="47" t="s">
        <v>68</v>
      </c>
      <c r="D47" s="49" t="s">
        <v>186</v>
      </c>
      <c r="E47" s="49">
        <v>0.71</v>
      </c>
      <c r="F47" s="50">
        <f>E47*F45</f>
        <v>4.2741999999999996</v>
      </c>
      <c r="G47" s="52"/>
      <c r="H47" s="50"/>
      <c r="I47" s="50"/>
      <c r="J47" s="50"/>
      <c r="K47" s="50"/>
      <c r="L47" s="50">
        <f>K47*F47</f>
        <v>0</v>
      </c>
      <c r="M47" s="50">
        <f>L47+J47+H47</f>
        <v>0</v>
      </c>
    </row>
    <row r="48" spans="1:13" ht="22.5" customHeight="1">
      <c r="A48" s="423"/>
      <c r="B48" s="360"/>
      <c r="C48" s="47" t="s">
        <v>831</v>
      </c>
      <c r="D48" s="49" t="s">
        <v>57</v>
      </c>
      <c r="E48" s="49">
        <v>3.9</v>
      </c>
      <c r="F48" s="50">
        <f>F45*E48</f>
        <v>23.477999999999998</v>
      </c>
      <c r="G48" s="50"/>
      <c r="H48" s="50">
        <f>G48*F48</f>
        <v>0</v>
      </c>
      <c r="I48" s="50"/>
      <c r="J48" s="50"/>
      <c r="K48" s="50"/>
      <c r="L48" s="50"/>
      <c r="M48" s="50">
        <f>L48+J48+H48</f>
        <v>0</v>
      </c>
    </row>
    <row r="49" spans="1:13" ht="22.5" customHeight="1">
      <c r="A49" s="423"/>
      <c r="B49" s="360"/>
      <c r="C49" s="54" t="s">
        <v>46</v>
      </c>
      <c r="D49" s="49" t="s">
        <v>186</v>
      </c>
      <c r="E49" s="49">
        <v>9.6</v>
      </c>
      <c r="F49" s="50">
        <f>F45*E49</f>
        <v>57.791999999999994</v>
      </c>
      <c r="G49" s="50"/>
      <c r="H49" s="50">
        <f>G49*F49</f>
        <v>0</v>
      </c>
      <c r="I49" s="50"/>
      <c r="J49" s="50"/>
      <c r="K49" s="50"/>
      <c r="L49" s="50"/>
      <c r="M49" s="50">
        <f>L49+J49+H49</f>
        <v>0</v>
      </c>
    </row>
    <row r="50" spans="1:13" ht="22.5" customHeight="1">
      <c r="A50" s="423"/>
      <c r="B50" s="361"/>
      <c r="C50" s="184" t="s">
        <v>310</v>
      </c>
      <c r="D50" s="49" t="s">
        <v>311</v>
      </c>
      <c r="E50" s="49"/>
      <c r="F50" s="49">
        <v>602</v>
      </c>
      <c r="G50" s="50"/>
      <c r="H50" s="50">
        <f>G50*F50</f>
        <v>0</v>
      </c>
      <c r="I50" s="50"/>
      <c r="J50" s="50"/>
      <c r="K50" s="50"/>
      <c r="L50" s="50"/>
      <c r="M50" s="50">
        <f>L50+J50+H50</f>
        <v>0</v>
      </c>
    </row>
    <row r="51" spans="1:13" ht="22.5" customHeight="1">
      <c r="A51" s="423"/>
      <c r="B51" s="359" t="s">
        <v>307</v>
      </c>
      <c r="C51" s="179" t="s">
        <v>308</v>
      </c>
      <c r="D51" s="191" t="s">
        <v>309</v>
      </c>
      <c r="E51" s="191"/>
      <c r="F51" s="191">
        <v>4.05</v>
      </c>
      <c r="G51" s="52"/>
      <c r="H51" s="52"/>
      <c r="I51" s="52"/>
      <c r="J51" s="52"/>
      <c r="K51" s="52"/>
      <c r="L51" s="52"/>
      <c r="M51" s="52">
        <f>SUM(M52:M56)</f>
        <v>0</v>
      </c>
    </row>
    <row r="52" spans="1:13" ht="22.5" customHeight="1">
      <c r="A52" s="423"/>
      <c r="B52" s="360"/>
      <c r="C52" s="47" t="s">
        <v>44</v>
      </c>
      <c r="D52" s="191" t="s">
        <v>45</v>
      </c>
      <c r="E52" s="191">
        <v>74</v>
      </c>
      <c r="F52" s="50">
        <f>F51*E52</f>
        <v>299.7</v>
      </c>
      <c r="G52" s="52"/>
      <c r="H52" s="50"/>
      <c r="I52" s="50"/>
      <c r="J52" s="50">
        <f>I52*F52</f>
        <v>0</v>
      </c>
      <c r="K52" s="50"/>
      <c r="L52" s="50"/>
      <c r="M52" s="50">
        <f>L52+J52+H52</f>
        <v>0</v>
      </c>
    </row>
    <row r="53" spans="1:13" ht="22.5" customHeight="1">
      <c r="A53" s="423"/>
      <c r="B53" s="360"/>
      <c r="C53" s="47" t="s">
        <v>68</v>
      </c>
      <c r="D53" s="191" t="s">
        <v>186</v>
      </c>
      <c r="E53" s="191">
        <v>0.71</v>
      </c>
      <c r="F53" s="50">
        <f>E53*F51</f>
        <v>2.8754999999999997</v>
      </c>
      <c r="G53" s="52"/>
      <c r="H53" s="50"/>
      <c r="I53" s="50"/>
      <c r="J53" s="50"/>
      <c r="K53" s="50"/>
      <c r="L53" s="50">
        <f>K53*F53</f>
        <v>0</v>
      </c>
      <c r="M53" s="50">
        <f>L53+J53+H53</f>
        <v>0</v>
      </c>
    </row>
    <row r="54" spans="1:13" ht="22.5" customHeight="1">
      <c r="A54" s="423"/>
      <c r="B54" s="360"/>
      <c r="C54" s="47" t="s">
        <v>831</v>
      </c>
      <c r="D54" s="191" t="s">
        <v>57</v>
      </c>
      <c r="E54" s="191">
        <v>3.5</v>
      </c>
      <c r="F54" s="50">
        <f>F51*E54</f>
        <v>14.174999999999999</v>
      </c>
      <c r="G54" s="50"/>
      <c r="H54" s="50">
        <f>G54*F54</f>
        <v>0</v>
      </c>
      <c r="I54" s="50"/>
      <c r="J54" s="50"/>
      <c r="K54" s="50"/>
      <c r="L54" s="50"/>
      <c r="M54" s="50">
        <f>L54+J54+H54</f>
        <v>0</v>
      </c>
    </row>
    <row r="55" spans="1:13" ht="22.5" customHeight="1">
      <c r="A55" s="423"/>
      <c r="B55" s="360"/>
      <c r="C55" s="54" t="s">
        <v>46</v>
      </c>
      <c r="D55" s="191" t="s">
        <v>186</v>
      </c>
      <c r="E55" s="191">
        <v>9.6</v>
      </c>
      <c r="F55" s="50">
        <f>F51*E55</f>
        <v>38.879999999999995</v>
      </c>
      <c r="G55" s="50"/>
      <c r="H55" s="50">
        <f>G55*F55</f>
        <v>0</v>
      </c>
      <c r="I55" s="50"/>
      <c r="J55" s="50"/>
      <c r="K55" s="50"/>
      <c r="L55" s="50"/>
      <c r="M55" s="50">
        <f>L55+J55+H55</f>
        <v>0</v>
      </c>
    </row>
    <row r="56" spans="1:13" ht="22.5" customHeight="1">
      <c r="A56" s="424"/>
      <c r="B56" s="361"/>
      <c r="C56" s="192" t="s">
        <v>691</v>
      </c>
      <c r="D56" s="191" t="s">
        <v>311</v>
      </c>
      <c r="E56" s="191"/>
      <c r="F56" s="191">
        <v>405</v>
      </c>
      <c r="G56" s="50"/>
      <c r="H56" s="50">
        <f>G56*F56</f>
        <v>0</v>
      </c>
      <c r="I56" s="50"/>
      <c r="J56" s="50"/>
      <c r="K56" s="50"/>
      <c r="L56" s="50"/>
      <c r="M56" s="50">
        <f>L56+J56+H56</f>
        <v>0</v>
      </c>
    </row>
    <row r="57" spans="1:13" s="189" customFormat="1" ht="35.25" customHeight="1">
      <c r="A57" s="409" t="s">
        <v>838</v>
      </c>
      <c r="B57" s="409" t="s">
        <v>839</v>
      </c>
      <c r="C57" s="234" t="s">
        <v>832</v>
      </c>
      <c r="D57" s="190" t="s">
        <v>43</v>
      </c>
      <c r="E57" s="190"/>
      <c r="F57" s="190">
        <v>7.18</v>
      </c>
      <c r="G57" s="66"/>
      <c r="H57" s="52"/>
      <c r="I57" s="52"/>
      <c r="J57" s="52"/>
      <c r="K57" s="52"/>
      <c r="L57" s="52"/>
      <c r="M57" s="52">
        <f>M58+M59+M60+M61</f>
        <v>0</v>
      </c>
    </row>
    <row r="58" spans="1:13" s="189" customFormat="1" ht="22.5" customHeight="1">
      <c r="A58" s="409"/>
      <c r="B58" s="409"/>
      <c r="C58" s="60" t="s">
        <v>44</v>
      </c>
      <c r="D58" s="191" t="s">
        <v>45</v>
      </c>
      <c r="E58" s="191">
        <v>25.6</v>
      </c>
      <c r="F58" s="50">
        <f>F57*E58</f>
        <v>183.808</v>
      </c>
      <c r="G58" s="52"/>
      <c r="H58" s="50"/>
      <c r="I58" s="50"/>
      <c r="J58" s="50">
        <f>I58*F58</f>
        <v>0</v>
      </c>
      <c r="K58" s="50"/>
      <c r="L58" s="50"/>
      <c r="M58" s="50">
        <f>L58+J58+H58</f>
        <v>0</v>
      </c>
    </row>
    <row r="59" spans="1:13" s="189" customFormat="1" ht="22.5" customHeight="1">
      <c r="A59" s="409"/>
      <c r="B59" s="409"/>
      <c r="C59" s="222" t="s">
        <v>772</v>
      </c>
      <c r="D59" s="191" t="s">
        <v>53</v>
      </c>
      <c r="E59" s="191">
        <v>1.46</v>
      </c>
      <c r="F59" s="50">
        <f>F57*E59</f>
        <v>10.4828</v>
      </c>
      <c r="G59" s="52"/>
      <c r="H59" s="50"/>
      <c r="I59" s="50"/>
      <c r="J59" s="50"/>
      <c r="K59" s="50"/>
      <c r="L59" s="50">
        <f>F59*K59</f>
        <v>0</v>
      </c>
      <c r="M59" s="50">
        <f>H59+J59+L59</f>
        <v>0</v>
      </c>
    </row>
    <row r="60" spans="1:13" s="189" customFormat="1" ht="22.5" customHeight="1">
      <c r="A60" s="409"/>
      <c r="B60" s="409"/>
      <c r="C60" s="192" t="s">
        <v>833</v>
      </c>
      <c r="D60" s="190" t="s">
        <v>45</v>
      </c>
      <c r="E60" s="190">
        <v>0.55</v>
      </c>
      <c r="F60" s="190">
        <f>F57*E60</f>
        <v>3.9490000000000003</v>
      </c>
      <c r="G60" s="66"/>
      <c r="H60" s="50"/>
      <c r="I60" s="50"/>
      <c r="J60" s="50"/>
      <c r="K60" s="50"/>
      <c r="L60" s="50">
        <f>F60*K60</f>
        <v>0</v>
      </c>
      <c r="M60" s="50">
        <f>L60+J60+H60</f>
        <v>0</v>
      </c>
    </row>
    <row r="61" spans="1:13" s="189" customFormat="1" ht="22.5" customHeight="1">
      <c r="A61" s="409"/>
      <c r="B61" s="409"/>
      <c r="C61" s="192" t="s">
        <v>834</v>
      </c>
      <c r="D61" s="295" t="s">
        <v>57</v>
      </c>
      <c r="E61" s="190">
        <v>9.1</v>
      </c>
      <c r="F61" s="190">
        <f>F57*E61</f>
        <v>65.338</v>
      </c>
      <c r="G61" s="66"/>
      <c r="H61" s="50">
        <f>G61*F61</f>
        <v>0</v>
      </c>
      <c r="I61" s="50"/>
      <c r="J61" s="50"/>
      <c r="K61" s="50"/>
      <c r="L61" s="50"/>
      <c r="M61" s="50">
        <f>L61+J61+H61</f>
        <v>0</v>
      </c>
    </row>
    <row r="62" spans="1:13" s="189" customFormat="1" ht="36.75" customHeight="1">
      <c r="A62" s="409" t="s">
        <v>840</v>
      </c>
      <c r="B62" s="409" t="s">
        <v>839</v>
      </c>
      <c r="C62" s="234" t="s">
        <v>835</v>
      </c>
      <c r="D62" s="190" t="s">
        <v>43</v>
      </c>
      <c r="E62" s="190"/>
      <c r="F62" s="190">
        <v>7.18</v>
      </c>
      <c r="G62" s="66"/>
      <c r="H62" s="52"/>
      <c r="I62" s="52"/>
      <c r="J62" s="52"/>
      <c r="K62" s="52"/>
      <c r="L62" s="52"/>
      <c r="M62" s="52">
        <f>M63+M64+M65+M66</f>
        <v>0</v>
      </c>
    </row>
    <row r="63" spans="1:13" s="189" customFormat="1" ht="22.5" customHeight="1">
      <c r="A63" s="409"/>
      <c r="B63" s="409"/>
      <c r="C63" s="60" t="s">
        <v>44</v>
      </c>
      <c r="D63" s="191" t="s">
        <v>45</v>
      </c>
      <c r="E63" s="191">
        <v>25.6</v>
      </c>
      <c r="F63" s="50">
        <f>F62*E63</f>
        <v>183.808</v>
      </c>
      <c r="G63" s="52"/>
      <c r="H63" s="50"/>
      <c r="I63" s="50"/>
      <c r="J63" s="50">
        <f>I63*F63</f>
        <v>0</v>
      </c>
      <c r="K63" s="50"/>
      <c r="L63" s="50"/>
      <c r="M63" s="50">
        <f>L63+J63+H63</f>
        <v>0</v>
      </c>
    </row>
    <row r="64" spans="1:13" s="189" customFormat="1" ht="22.5" customHeight="1">
      <c r="A64" s="409"/>
      <c r="B64" s="409"/>
      <c r="C64" s="222" t="s">
        <v>772</v>
      </c>
      <c r="D64" s="191" t="s">
        <v>53</v>
      </c>
      <c r="E64" s="191">
        <v>1.46</v>
      </c>
      <c r="F64" s="50">
        <f>F62*E64</f>
        <v>10.4828</v>
      </c>
      <c r="G64" s="52"/>
      <c r="H64" s="50"/>
      <c r="I64" s="50"/>
      <c r="J64" s="50"/>
      <c r="K64" s="50"/>
      <c r="L64" s="50">
        <f>F64*K64</f>
        <v>0</v>
      </c>
      <c r="M64" s="50">
        <f>H64+J64+L64</f>
        <v>0</v>
      </c>
    </row>
    <row r="65" spans="1:13" ht="22.5" customHeight="1">
      <c r="A65" s="409"/>
      <c r="B65" s="409"/>
      <c r="C65" s="192" t="s">
        <v>833</v>
      </c>
      <c r="D65" s="190" t="s">
        <v>45</v>
      </c>
      <c r="E65" s="190">
        <v>0.55</v>
      </c>
      <c r="F65" s="190">
        <f>F62*E65</f>
        <v>3.9490000000000003</v>
      </c>
      <c r="G65" s="66"/>
      <c r="H65" s="50"/>
      <c r="I65" s="50"/>
      <c r="J65" s="50"/>
      <c r="K65" s="50"/>
      <c r="L65" s="50">
        <f>F65*K65</f>
        <v>0</v>
      </c>
      <c r="M65" s="50">
        <f>L65+J65+H65</f>
        <v>0</v>
      </c>
    </row>
    <row r="66" spans="1:13" ht="22.5" customHeight="1">
      <c r="A66" s="409"/>
      <c r="B66" s="409"/>
      <c r="C66" s="192" t="s">
        <v>678</v>
      </c>
      <c r="D66" s="295" t="s">
        <v>57</v>
      </c>
      <c r="E66" s="190">
        <v>5.6</v>
      </c>
      <c r="F66" s="190">
        <f>F62*E66</f>
        <v>40.208</v>
      </c>
      <c r="G66" s="66"/>
      <c r="H66" s="50">
        <f>G66*F66</f>
        <v>0</v>
      </c>
      <c r="I66" s="50"/>
      <c r="J66" s="50"/>
      <c r="K66" s="50"/>
      <c r="L66" s="50"/>
      <c r="M66" s="50">
        <f>L66+J66+H66</f>
        <v>0</v>
      </c>
    </row>
    <row r="67" spans="1:13" s="189" customFormat="1" ht="22.5" customHeight="1">
      <c r="A67" s="343" t="s">
        <v>841</v>
      </c>
      <c r="B67" s="343" t="s">
        <v>312</v>
      </c>
      <c r="C67" s="234" t="s">
        <v>837</v>
      </c>
      <c r="D67" s="191" t="s">
        <v>94</v>
      </c>
      <c r="E67" s="190"/>
      <c r="F67" s="50">
        <v>7.18</v>
      </c>
      <c r="G67" s="50"/>
      <c r="H67" s="50"/>
      <c r="I67" s="50"/>
      <c r="J67" s="50"/>
      <c r="K67" s="50"/>
      <c r="L67" s="50"/>
      <c r="M67" s="52">
        <f>M68+M69+M70+M71</f>
        <v>0</v>
      </c>
    </row>
    <row r="68" spans="1:13" ht="22.5" customHeight="1">
      <c r="A68" s="343"/>
      <c r="B68" s="343"/>
      <c r="C68" s="60" t="s">
        <v>44</v>
      </c>
      <c r="D68" s="191" t="s">
        <v>45</v>
      </c>
      <c r="E68" s="190">
        <v>47.9</v>
      </c>
      <c r="F68" s="50">
        <f>F67*E68</f>
        <v>343.92199999999997</v>
      </c>
      <c r="G68" s="50"/>
      <c r="H68" s="50"/>
      <c r="I68" s="50"/>
      <c r="J68" s="50">
        <f>F68*I68</f>
        <v>0</v>
      </c>
      <c r="K68" s="50"/>
      <c r="L68" s="50"/>
      <c r="M68" s="50">
        <f>H68+J68+L68</f>
        <v>0</v>
      </c>
    </row>
    <row r="69" spans="1:13" ht="22.5" customHeight="1">
      <c r="A69" s="343"/>
      <c r="B69" s="343"/>
      <c r="C69" s="60" t="s">
        <v>68</v>
      </c>
      <c r="D69" s="191" t="s">
        <v>16</v>
      </c>
      <c r="E69" s="190">
        <v>12.2</v>
      </c>
      <c r="F69" s="50">
        <f>F67*E69</f>
        <v>87.59599999999999</v>
      </c>
      <c r="G69" s="50"/>
      <c r="H69" s="50">
        <f>F69*G69</f>
        <v>0</v>
      </c>
      <c r="I69" s="50"/>
      <c r="J69" s="50"/>
      <c r="K69" s="50"/>
      <c r="L69" s="50"/>
      <c r="M69" s="50">
        <f>H69+J69+L69</f>
        <v>0</v>
      </c>
    </row>
    <row r="70" spans="1:13" ht="22.5" customHeight="1">
      <c r="A70" s="343"/>
      <c r="B70" s="343"/>
      <c r="C70" s="60" t="s">
        <v>836</v>
      </c>
      <c r="D70" s="191" t="s">
        <v>80</v>
      </c>
      <c r="E70" s="190">
        <v>100</v>
      </c>
      <c r="F70" s="50">
        <f>F67*E70</f>
        <v>718</v>
      </c>
      <c r="G70" s="50"/>
      <c r="H70" s="50">
        <f>F70*G70</f>
        <v>0</v>
      </c>
      <c r="I70" s="50"/>
      <c r="J70" s="50"/>
      <c r="K70" s="50"/>
      <c r="L70" s="50"/>
      <c r="M70" s="50">
        <f>H70+J70+L70</f>
        <v>0</v>
      </c>
    </row>
    <row r="71" spans="1:13" ht="22.5" customHeight="1">
      <c r="A71" s="343"/>
      <c r="B71" s="343"/>
      <c r="C71" s="60" t="s">
        <v>678</v>
      </c>
      <c r="D71" s="191" t="s">
        <v>57</v>
      </c>
      <c r="E71" s="190">
        <v>0.05</v>
      </c>
      <c r="F71" s="50">
        <f>F67*E71</f>
        <v>0.359</v>
      </c>
      <c r="G71" s="50"/>
      <c r="H71" s="50">
        <f>F71*G71</f>
        <v>0</v>
      </c>
      <c r="I71" s="50"/>
      <c r="J71" s="50"/>
      <c r="K71" s="50"/>
      <c r="L71" s="50"/>
      <c r="M71" s="50">
        <f>H71+J71+L71</f>
        <v>0</v>
      </c>
    </row>
    <row r="72" spans="1:13" ht="22.5" customHeight="1">
      <c r="A72" s="166"/>
      <c r="B72" s="164"/>
      <c r="C72" s="185" t="s">
        <v>405</v>
      </c>
      <c r="D72" s="49"/>
      <c r="E72" s="49"/>
      <c r="F72" s="50"/>
      <c r="G72" s="50"/>
      <c r="H72" s="50"/>
      <c r="I72" s="50"/>
      <c r="J72" s="50"/>
      <c r="K72" s="50"/>
      <c r="L72" s="50"/>
      <c r="M72" s="50"/>
    </row>
    <row r="73" spans="1:13" s="189" customFormat="1" ht="22.5" customHeight="1">
      <c r="A73" s="356" t="s">
        <v>842</v>
      </c>
      <c r="B73" s="359" t="s">
        <v>722</v>
      </c>
      <c r="C73" s="234" t="s">
        <v>824</v>
      </c>
      <c r="D73" s="190" t="s">
        <v>724</v>
      </c>
      <c r="E73" s="190"/>
      <c r="F73" s="53">
        <v>1.28</v>
      </c>
      <c r="G73" s="50"/>
      <c r="H73" s="50"/>
      <c r="I73" s="50"/>
      <c r="J73" s="50"/>
      <c r="K73" s="50"/>
      <c r="L73" s="50"/>
      <c r="M73" s="52">
        <f>SUM(M74:M79)</f>
        <v>0</v>
      </c>
    </row>
    <row r="74" spans="1:13" s="189" customFormat="1" ht="22.5" customHeight="1">
      <c r="A74" s="357"/>
      <c r="B74" s="360"/>
      <c r="C74" s="60" t="s">
        <v>44</v>
      </c>
      <c r="D74" s="191" t="s">
        <v>45</v>
      </c>
      <c r="E74" s="191">
        <v>15</v>
      </c>
      <c r="F74" s="50">
        <f>F73*E74</f>
        <v>19.2</v>
      </c>
      <c r="G74" s="52"/>
      <c r="H74" s="50"/>
      <c r="I74" s="50"/>
      <c r="J74" s="50">
        <f>I74*F74</f>
        <v>0</v>
      </c>
      <c r="K74" s="50"/>
      <c r="L74" s="50"/>
      <c r="M74" s="50">
        <f aca="true" t="shared" si="2" ref="M74:M79">L74+J74+H74</f>
        <v>0</v>
      </c>
    </row>
    <row r="75" spans="1:13" s="189" customFormat="1" ht="22.5" customHeight="1">
      <c r="A75" s="357"/>
      <c r="B75" s="360"/>
      <c r="C75" s="60" t="s">
        <v>298</v>
      </c>
      <c r="D75" s="191" t="s">
        <v>53</v>
      </c>
      <c r="E75" s="191">
        <v>2.16</v>
      </c>
      <c r="F75" s="50">
        <f>E75*F73</f>
        <v>2.7648</v>
      </c>
      <c r="G75" s="52"/>
      <c r="H75" s="50"/>
      <c r="I75" s="50"/>
      <c r="J75" s="50"/>
      <c r="K75" s="50"/>
      <c r="L75" s="50">
        <f>K75*F75</f>
        <v>0</v>
      </c>
      <c r="M75" s="50">
        <f t="shared" si="2"/>
        <v>0</v>
      </c>
    </row>
    <row r="76" spans="1:13" s="189" customFormat="1" ht="22.5" customHeight="1">
      <c r="A76" s="357"/>
      <c r="B76" s="360"/>
      <c r="C76" s="60" t="s">
        <v>299</v>
      </c>
      <c r="D76" s="191" t="s">
        <v>53</v>
      </c>
      <c r="E76" s="191">
        <v>2.73</v>
      </c>
      <c r="F76" s="50">
        <f>F73*E76</f>
        <v>3.4944</v>
      </c>
      <c r="G76" s="50"/>
      <c r="H76" s="50"/>
      <c r="I76" s="50"/>
      <c r="J76" s="50"/>
      <c r="K76" s="50"/>
      <c r="L76" s="50">
        <f>K76*F76</f>
        <v>0</v>
      </c>
      <c r="M76" s="50">
        <f t="shared" si="2"/>
        <v>0</v>
      </c>
    </row>
    <row r="77" spans="1:13" s="189" customFormat="1" ht="22.5" customHeight="1">
      <c r="A77" s="357"/>
      <c r="B77" s="360"/>
      <c r="C77" s="60" t="s">
        <v>300</v>
      </c>
      <c r="D77" s="191" t="s">
        <v>53</v>
      </c>
      <c r="E77" s="191">
        <v>7.6</v>
      </c>
      <c r="F77" s="50">
        <f>E77*F73</f>
        <v>9.728</v>
      </c>
      <c r="G77" s="50"/>
      <c r="H77" s="50"/>
      <c r="I77" s="50"/>
      <c r="J77" s="50"/>
      <c r="K77" s="50"/>
      <c r="L77" s="50">
        <f>K77*F77</f>
        <v>0</v>
      </c>
      <c r="M77" s="50">
        <f t="shared" si="2"/>
        <v>0</v>
      </c>
    </row>
    <row r="78" spans="1:13" s="189" customFormat="1" ht="22.5" customHeight="1">
      <c r="A78" s="357"/>
      <c r="B78" s="360"/>
      <c r="C78" s="60" t="s">
        <v>825</v>
      </c>
      <c r="D78" s="190" t="s">
        <v>431</v>
      </c>
      <c r="E78" s="190">
        <v>122</v>
      </c>
      <c r="F78" s="50">
        <f>E78*F73</f>
        <v>156.16</v>
      </c>
      <c r="G78" s="50"/>
      <c r="H78" s="50">
        <f>G78*F78</f>
        <v>0</v>
      </c>
      <c r="I78" s="50"/>
      <c r="J78" s="50"/>
      <c r="K78" s="50"/>
      <c r="L78" s="50"/>
      <c r="M78" s="50">
        <f t="shared" si="2"/>
        <v>0</v>
      </c>
    </row>
    <row r="79" spans="1:13" s="189" customFormat="1" ht="22.5" customHeight="1">
      <c r="A79" s="358"/>
      <c r="B79" s="361"/>
      <c r="C79" s="60" t="s">
        <v>302</v>
      </c>
      <c r="D79" s="191" t="s">
        <v>53</v>
      </c>
      <c r="E79" s="191">
        <v>7</v>
      </c>
      <c r="F79" s="50">
        <f>E79*F73</f>
        <v>8.96</v>
      </c>
      <c r="G79" s="50"/>
      <c r="H79" s="50"/>
      <c r="I79" s="50"/>
      <c r="J79" s="50"/>
      <c r="K79" s="50"/>
      <c r="L79" s="50">
        <f>K79*F79</f>
        <v>0</v>
      </c>
      <c r="M79" s="50">
        <f t="shared" si="2"/>
        <v>0</v>
      </c>
    </row>
    <row r="80" spans="1:13" ht="28.5" customHeight="1">
      <c r="A80" s="356">
        <v>9</v>
      </c>
      <c r="B80" s="426" t="s">
        <v>829</v>
      </c>
      <c r="C80" s="234" t="s">
        <v>826</v>
      </c>
      <c r="D80" s="190" t="s">
        <v>297</v>
      </c>
      <c r="E80" s="190"/>
      <c r="F80" s="50">
        <v>0.51</v>
      </c>
      <c r="G80" s="50"/>
      <c r="H80" s="50"/>
      <c r="I80" s="50"/>
      <c r="J80" s="50"/>
      <c r="K80" s="50"/>
      <c r="L80" s="50"/>
      <c r="M80" s="52">
        <f>M81+M82+M83+M84+M85+M86+M87</f>
        <v>0</v>
      </c>
    </row>
    <row r="81" spans="1:13" ht="22.5" customHeight="1">
      <c r="A81" s="357"/>
      <c r="B81" s="426"/>
      <c r="C81" s="60" t="s">
        <v>44</v>
      </c>
      <c r="D81" s="191" t="s">
        <v>45</v>
      </c>
      <c r="E81" s="191">
        <v>37.3</v>
      </c>
      <c r="F81" s="50">
        <f>F80*E81</f>
        <v>19.023</v>
      </c>
      <c r="G81" s="52"/>
      <c r="H81" s="50"/>
      <c r="I81" s="50"/>
      <c r="J81" s="50">
        <f>I81*F81</f>
        <v>0</v>
      </c>
      <c r="K81" s="50"/>
      <c r="L81" s="50"/>
      <c r="M81" s="50">
        <f>L81+J81+H81</f>
        <v>0</v>
      </c>
    </row>
    <row r="82" spans="1:13" ht="22.5" customHeight="1">
      <c r="A82" s="357"/>
      <c r="B82" s="426"/>
      <c r="C82" s="60" t="s">
        <v>298</v>
      </c>
      <c r="D82" s="191" t="s">
        <v>53</v>
      </c>
      <c r="E82" s="191">
        <v>2.37</v>
      </c>
      <c r="F82" s="50">
        <f>E82*F80</f>
        <v>1.2087</v>
      </c>
      <c r="G82" s="52"/>
      <c r="H82" s="50"/>
      <c r="I82" s="50"/>
      <c r="J82" s="50"/>
      <c r="K82" s="50"/>
      <c r="L82" s="50">
        <f>K82*F82</f>
        <v>0</v>
      </c>
      <c r="M82" s="50">
        <f>L82+J82+H82</f>
        <v>0</v>
      </c>
    </row>
    <row r="83" spans="1:13" ht="22.5" customHeight="1">
      <c r="A83" s="357"/>
      <c r="B83" s="426"/>
      <c r="C83" s="60" t="s">
        <v>299</v>
      </c>
      <c r="D83" s="191" t="s">
        <v>53</v>
      </c>
      <c r="E83" s="190">
        <v>1.12</v>
      </c>
      <c r="F83" s="50">
        <f>F80*E83</f>
        <v>0.5712</v>
      </c>
      <c r="G83" s="50"/>
      <c r="H83" s="50"/>
      <c r="I83" s="50"/>
      <c r="J83" s="50"/>
      <c r="K83" s="50"/>
      <c r="L83" s="50">
        <f>K83*F83</f>
        <v>0</v>
      </c>
      <c r="M83" s="50">
        <f>L83+J83+H83</f>
        <v>0</v>
      </c>
    </row>
    <row r="84" spans="1:13" ht="22.5" customHeight="1">
      <c r="A84" s="357"/>
      <c r="B84" s="426"/>
      <c r="C84" s="60" t="s">
        <v>300</v>
      </c>
      <c r="D84" s="191" t="s">
        <v>53</v>
      </c>
      <c r="E84" s="190">
        <v>4.09</v>
      </c>
      <c r="F84" s="50">
        <f>E84*F80</f>
        <v>2.0859</v>
      </c>
      <c r="G84" s="50"/>
      <c r="H84" s="50"/>
      <c r="I84" s="50"/>
      <c r="J84" s="50"/>
      <c r="K84" s="50"/>
      <c r="L84" s="50">
        <f>K84*F84</f>
        <v>0</v>
      </c>
      <c r="M84" s="50">
        <f>L84+J84+H84</f>
        <v>0</v>
      </c>
    </row>
    <row r="85" spans="1:13" ht="22.5" customHeight="1">
      <c r="A85" s="357"/>
      <c r="B85" s="426"/>
      <c r="C85" s="60" t="s">
        <v>301</v>
      </c>
      <c r="D85" s="190" t="s">
        <v>431</v>
      </c>
      <c r="E85" s="190"/>
      <c r="F85" s="50">
        <f>F80*0.07*1000*1.26</f>
        <v>44.982000000000006</v>
      </c>
      <c r="G85" s="50"/>
      <c r="H85" s="50">
        <f>F85*G85</f>
        <v>0</v>
      </c>
      <c r="I85" s="50"/>
      <c r="J85" s="50"/>
      <c r="K85" s="50"/>
      <c r="L85" s="50"/>
      <c r="M85" s="50">
        <f>H85+J85+L85</f>
        <v>0</v>
      </c>
    </row>
    <row r="86" spans="1:13" ht="22.5" customHeight="1">
      <c r="A86" s="357"/>
      <c r="B86" s="426"/>
      <c r="C86" s="60" t="s">
        <v>302</v>
      </c>
      <c r="D86" s="190" t="s">
        <v>53</v>
      </c>
      <c r="E86" s="190">
        <v>1.12</v>
      </c>
      <c r="F86" s="50">
        <f>F80*E86</f>
        <v>0.5712</v>
      </c>
      <c r="G86" s="50"/>
      <c r="H86" s="50"/>
      <c r="I86" s="50"/>
      <c r="J86" s="50"/>
      <c r="K86" s="50"/>
      <c r="L86" s="50">
        <f>F86*K86</f>
        <v>0</v>
      </c>
      <c r="M86" s="50">
        <f>H86+J86+L86</f>
        <v>0</v>
      </c>
    </row>
    <row r="87" spans="1:13" ht="22.5" customHeight="1">
      <c r="A87" s="357"/>
      <c r="B87" s="426"/>
      <c r="C87" s="60" t="s">
        <v>828</v>
      </c>
      <c r="D87" s="190" t="s">
        <v>57</v>
      </c>
      <c r="E87" s="190">
        <v>8</v>
      </c>
      <c r="F87" s="50">
        <f>F80*E87</f>
        <v>4.08</v>
      </c>
      <c r="G87" s="50"/>
      <c r="H87" s="50">
        <f>F87*G87</f>
        <v>0</v>
      </c>
      <c r="I87" s="50"/>
      <c r="J87" s="50"/>
      <c r="K87" s="50"/>
      <c r="L87" s="50"/>
      <c r="M87" s="50">
        <f>H87+J87+L87</f>
        <v>0</v>
      </c>
    </row>
    <row r="88" spans="1:13" ht="47.25" customHeight="1">
      <c r="A88" s="356">
        <v>10</v>
      </c>
      <c r="B88" s="418" t="s">
        <v>765</v>
      </c>
      <c r="C88" s="217" t="s">
        <v>766</v>
      </c>
      <c r="D88" s="218" t="s">
        <v>767</v>
      </c>
      <c r="E88" s="218"/>
      <c r="F88" s="218">
        <v>510</v>
      </c>
      <c r="G88" s="219"/>
      <c r="H88" s="220"/>
      <c r="I88" s="220"/>
      <c r="J88" s="221"/>
      <c r="K88" s="221"/>
      <c r="L88" s="221"/>
      <c r="M88" s="218">
        <f>SUM(M89:M95)</f>
        <v>0</v>
      </c>
    </row>
    <row r="89" spans="1:13" s="189" customFormat="1" ht="22.5" customHeight="1">
      <c r="A89" s="357"/>
      <c r="B89" s="419"/>
      <c r="C89" s="222" t="s">
        <v>768</v>
      </c>
      <c r="D89" s="219" t="s">
        <v>769</v>
      </c>
      <c r="E89" s="223">
        <f>(3.75)/100</f>
        <v>0.0375</v>
      </c>
      <c r="F89" s="219">
        <f>E89*F88</f>
        <v>19.125</v>
      </c>
      <c r="G89" s="224"/>
      <c r="H89" s="224"/>
      <c r="I89" s="219"/>
      <c r="J89" s="219">
        <f>F89*I89</f>
        <v>0</v>
      </c>
      <c r="K89" s="219"/>
      <c r="L89" s="219"/>
      <c r="M89" s="219">
        <f>J89</f>
        <v>0</v>
      </c>
    </row>
    <row r="90" spans="1:13" s="189" customFormat="1" ht="22.5" customHeight="1">
      <c r="A90" s="357"/>
      <c r="B90" s="419"/>
      <c r="C90" s="222" t="s">
        <v>770</v>
      </c>
      <c r="D90" s="219" t="s">
        <v>771</v>
      </c>
      <c r="E90" s="223">
        <f>0.3/100</f>
        <v>0.003</v>
      </c>
      <c r="F90" s="219">
        <f>E90*F88</f>
        <v>1.53</v>
      </c>
      <c r="G90" s="219"/>
      <c r="H90" s="219"/>
      <c r="I90" s="219"/>
      <c r="J90" s="219"/>
      <c r="K90" s="219"/>
      <c r="L90" s="219">
        <f>F90*K90</f>
        <v>0</v>
      </c>
      <c r="M90" s="219">
        <f>L90</f>
        <v>0</v>
      </c>
    </row>
    <row r="91" spans="1:13" s="189" customFormat="1" ht="22.5" customHeight="1">
      <c r="A91" s="357"/>
      <c r="B91" s="419"/>
      <c r="C91" s="222" t="s">
        <v>772</v>
      </c>
      <c r="D91" s="219" t="s">
        <v>771</v>
      </c>
      <c r="E91" s="225">
        <f>0.37/100</f>
        <v>0.0037</v>
      </c>
      <c r="F91" s="219">
        <f>E91*F88</f>
        <v>1.887</v>
      </c>
      <c r="G91" s="219"/>
      <c r="H91" s="219"/>
      <c r="I91" s="219"/>
      <c r="J91" s="219"/>
      <c r="K91" s="50"/>
      <c r="L91" s="219">
        <f>F91*K91</f>
        <v>0</v>
      </c>
      <c r="M91" s="219">
        <f>L91</f>
        <v>0</v>
      </c>
    </row>
    <row r="92" spans="1:13" ht="22.5" customHeight="1">
      <c r="A92" s="357"/>
      <c r="B92" s="419"/>
      <c r="C92" s="222" t="s">
        <v>773</v>
      </c>
      <c r="D92" s="219" t="s">
        <v>771</v>
      </c>
      <c r="E92" s="223">
        <f>1.11/100</f>
        <v>0.0111</v>
      </c>
      <c r="F92" s="219">
        <f>E92*F88</f>
        <v>5.6610000000000005</v>
      </c>
      <c r="G92" s="219"/>
      <c r="H92" s="219"/>
      <c r="I92" s="219"/>
      <c r="J92" s="219"/>
      <c r="K92" s="219"/>
      <c r="L92" s="219">
        <f>F92*K92</f>
        <v>0</v>
      </c>
      <c r="M92" s="219">
        <f>L92</f>
        <v>0</v>
      </c>
    </row>
    <row r="93" spans="1:13" ht="22.5" customHeight="1">
      <c r="A93" s="357"/>
      <c r="B93" s="419"/>
      <c r="C93" s="222" t="s">
        <v>774</v>
      </c>
      <c r="D93" s="219" t="s">
        <v>474</v>
      </c>
      <c r="E93" s="225">
        <f>0.23/100</f>
        <v>0.0023</v>
      </c>
      <c r="F93" s="219">
        <f>E93*F88</f>
        <v>1.173</v>
      </c>
      <c r="G93" s="219"/>
      <c r="H93" s="219"/>
      <c r="I93" s="219"/>
      <c r="J93" s="219"/>
      <c r="K93" s="219"/>
      <c r="L93" s="219">
        <f>F93*K93</f>
        <v>0</v>
      </c>
      <c r="M93" s="219">
        <f>L93</f>
        <v>0</v>
      </c>
    </row>
    <row r="94" spans="1:13" ht="22.5" customHeight="1">
      <c r="A94" s="357"/>
      <c r="B94" s="419"/>
      <c r="C94" s="222" t="s">
        <v>775</v>
      </c>
      <c r="D94" s="219" t="s">
        <v>776</v>
      </c>
      <c r="E94" s="225">
        <f>96.8/1000</f>
        <v>0.0968</v>
      </c>
      <c r="F94" s="219">
        <f>E94*F88</f>
        <v>49.367999999999995</v>
      </c>
      <c r="G94" s="219"/>
      <c r="H94" s="219">
        <f>F94*G94</f>
        <v>0</v>
      </c>
      <c r="I94" s="224"/>
      <c r="J94" s="224"/>
      <c r="K94" s="219"/>
      <c r="L94" s="219"/>
      <c r="M94" s="219">
        <f>H94</f>
        <v>0</v>
      </c>
    </row>
    <row r="95" spans="1:13" ht="22.5" customHeight="1">
      <c r="A95" s="357"/>
      <c r="B95" s="420"/>
      <c r="C95" s="222" t="s">
        <v>777</v>
      </c>
      <c r="D95" s="219" t="s">
        <v>474</v>
      </c>
      <c r="E95" s="223">
        <f>(1.45)/100</f>
        <v>0.014499999999999999</v>
      </c>
      <c r="F95" s="219">
        <f>E95*F88</f>
        <v>7.395</v>
      </c>
      <c r="G95" s="219"/>
      <c r="H95" s="219">
        <f>F95*G95</f>
        <v>0</v>
      </c>
      <c r="I95" s="224"/>
      <c r="J95" s="224"/>
      <c r="K95" s="219"/>
      <c r="L95" s="219"/>
      <c r="M95" s="219">
        <f>H95</f>
        <v>0</v>
      </c>
    </row>
    <row r="96" spans="1:13" s="189" customFormat="1" ht="41.25" customHeight="1">
      <c r="A96" s="357">
        <v>11</v>
      </c>
      <c r="B96" s="418" t="s">
        <v>765</v>
      </c>
      <c r="C96" s="217" t="s">
        <v>778</v>
      </c>
      <c r="D96" s="218" t="s">
        <v>767</v>
      </c>
      <c r="E96" s="218"/>
      <c r="F96" s="218">
        <v>510</v>
      </c>
      <c r="G96" s="219"/>
      <c r="H96" s="220"/>
      <c r="I96" s="220"/>
      <c r="J96" s="221"/>
      <c r="K96" s="221"/>
      <c r="L96" s="221"/>
      <c r="M96" s="218">
        <f>SUM(M97:M103)</f>
        <v>0</v>
      </c>
    </row>
    <row r="97" spans="1:13" s="189" customFormat="1" ht="22.5" customHeight="1">
      <c r="A97" s="357"/>
      <c r="B97" s="419"/>
      <c r="C97" s="222" t="s">
        <v>768</v>
      </c>
      <c r="D97" s="219" t="s">
        <v>769</v>
      </c>
      <c r="E97" s="223">
        <f>(3.75-0.007)/100</f>
        <v>0.03743</v>
      </c>
      <c r="F97" s="219">
        <f>E97*F96</f>
        <v>19.089299999999998</v>
      </c>
      <c r="G97" s="224"/>
      <c r="H97" s="224"/>
      <c r="I97" s="219"/>
      <c r="J97" s="219">
        <f>F97*I97</f>
        <v>0</v>
      </c>
      <c r="K97" s="219"/>
      <c r="L97" s="219"/>
      <c r="M97" s="219">
        <f>J97</f>
        <v>0</v>
      </c>
    </row>
    <row r="98" spans="1:13" s="189" customFormat="1" ht="22.5" customHeight="1">
      <c r="A98" s="357"/>
      <c r="B98" s="419"/>
      <c r="C98" s="222" t="s">
        <v>770</v>
      </c>
      <c r="D98" s="219" t="s">
        <v>771</v>
      </c>
      <c r="E98" s="223">
        <f>0.3/100</f>
        <v>0.003</v>
      </c>
      <c r="F98" s="219">
        <f>E98*F96</f>
        <v>1.53</v>
      </c>
      <c r="G98" s="219"/>
      <c r="H98" s="219"/>
      <c r="I98" s="219"/>
      <c r="J98" s="219"/>
      <c r="K98" s="219"/>
      <c r="L98" s="219">
        <f>F98*K98</f>
        <v>0</v>
      </c>
      <c r="M98" s="219">
        <f>L98</f>
        <v>0</v>
      </c>
    </row>
    <row r="99" spans="1:13" s="189" customFormat="1" ht="22.5" customHeight="1">
      <c r="A99" s="357"/>
      <c r="B99" s="419"/>
      <c r="C99" s="222" t="s">
        <v>772</v>
      </c>
      <c r="D99" s="219" t="s">
        <v>771</v>
      </c>
      <c r="E99" s="225">
        <f>0.37/100</f>
        <v>0.0037</v>
      </c>
      <c r="F99" s="219">
        <f>E99*F96</f>
        <v>1.887</v>
      </c>
      <c r="G99" s="219"/>
      <c r="H99" s="219"/>
      <c r="I99" s="219"/>
      <c r="J99" s="219"/>
      <c r="K99" s="50"/>
      <c r="L99" s="219">
        <f>F99*K99</f>
        <v>0</v>
      </c>
      <c r="M99" s="219">
        <f>L99</f>
        <v>0</v>
      </c>
    </row>
    <row r="100" spans="1:13" s="189" customFormat="1" ht="22.5" customHeight="1">
      <c r="A100" s="357"/>
      <c r="B100" s="419"/>
      <c r="C100" s="222" t="s">
        <v>773</v>
      </c>
      <c r="D100" s="219" t="s">
        <v>771</v>
      </c>
      <c r="E100" s="223">
        <f>1.11/100</f>
        <v>0.0111</v>
      </c>
      <c r="F100" s="219">
        <f>E100*F96</f>
        <v>5.6610000000000005</v>
      </c>
      <c r="G100" s="219"/>
      <c r="H100" s="219"/>
      <c r="I100" s="219"/>
      <c r="J100" s="219"/>
      <c r="K100" s="219"/>
      <c r="L100" s="219">
        <f>F100*K100</f>
        <v>0</v>
      </c>
      <c r="M100" s="219">
        <f>L100</f>
        <v>0</v>
      </c>
    </row>
    <row r="101" spans="1:13" s="189" customFormat="1" ht="22.5" customHeight="1">
      <c r="A101" s="357"/>
      <c r="B101" s="419"/>
      <c r="C101" s="222" t="s">
        <v>774</v>
      </c>
      <c r="D101" s="219" t="s">
        <v>474</v>
      </c>
      <c r="E101" s="225">
        <f>0.23/100</f>
        <v>0.0023</v>
      </c>
      <c r="F101" s="219">
        <f>E101*F96</f>
        <v>1.173</v>
      </c>
      <c r="G101" s="219"/>
      <c r="H101" s="219"/>
      <c r="I101" s="219"/>
      <c r="J101" s="219"/>
      <c r="K101" s="219"/>
      <c r="L101" s="219">
        <f>F101*K101</f>
        <v>0</v>
      </c>
      <c r="M101" s="219">
        <f>L101</f>
        <v>0</v>
      </c>
    </row>
    <row r="102" spans="1:13" s="189" customFormat="1" ht="22.5" customHeight="1">
      <c r="A102" s="357"/>
      <c r="B102" s="419"/>
      <c r="C102" s="222" t="s">
        <v>775</v>
      </c>
      <c r="D102" s="219" t="s">
        <v>776</v>
      </c>
      <c r="E102" s="225">
        <f>(97.7-12.2)/1000</f>
        <v>0.0855</v>
      </c>
      <c r="F102" s="219">
        <f>E102*F96</f>
        <v>43.605000000000004</v>
      </c>
      <c r="G102" s="219"/>
      <c r="H102" s="219">
        <f>F102*G102</f>
        <v>0</v>
      </c>
      <c r="I102" s="224"/>
      <c r="J102" s="224"/>
      <c r="K102" s="219"/>
      <c r="L102" s="219"/>
      <c r="M102" s="219">
        <f>H102</f>
        <v>0</v>
      </c>
    </row>
    <row r="103" spans="1:13" s="189" customFormat="1" ht="22.5" customHeight="1">
      <c r="A103" s="358"/>
      <c r="B103" s="420"/>
      <c r="C103" s="222" t="s">
        <v>777</v>
      </c>
      <c r="D103" s="219" t="s">
        <v>474</v>
      </c>
      <c r="E103" s="223">
        <f>(1.45-0.02)/100</f>
        <v>0.0143</v>
      </c>
      <c r="F103" s="219">
        <f>E103*F96</f>
        <v>7.293</v>
      </c>
      <c r="G103" s="219"/>
      <c r="H103" s="219">
        <f>F103*G103</f>
        <v>0</v>
      </c>
      <c r="I103" s="224"/>
      <c r="J103" s="224"/>
      <c r="K103" s="219"/>
      <c r="L103" s="219"/>
      <c r="M103" s="219">
        <f>H103</f>
        <v>0</v>
      </c>
    </row>
    <row r="104" spans="1:13" ht="22.5" customHeight="1">
      <c r="A104" s="356">
        <v>12</v>
      </c>
      <c r="B104" s="359" t="s">
        <v>408</v>
      </c>
      <c r="C104" s="184" t="s">
        <v>406</v>
      </c>
      <c r="D104" s="49" t="s">
        <v>255</v>
      </c>
      <c r="E104" s="49"/>
      <c r="F104" s="49">
        <v>0.21</v>
      </c>
      <c r="G104" s="50"/>
      <c r="H104" s="52"/>
      <c r="I104" s="52"/>
      <c r="J104" s="52"/>
      <c r="K104" s="52"/>
      <c r="L104" s="52"/>
      <c r="M104" s="52">
        <f>M105+M106+M107</f>
        <v>0</v>
      </c>
    </row>
    <row r="105" spans="1:13" ht="22.5" customHeight="1">
      <c r="A105" s="357"/>
      <c r="B105" s="360"/>
      <c r="C105" s="47" t="s">
        <v>44</v>
      </c>
      <c r="D105" s="49" t="s">
        <v>45</v>
      </c>
      <c r="E105" s="49">
        <v>3.25</v>
      </c>
      <c r="F105" s="50">
        <f>F104*E105</f>
        <v>0.6825</v>
      </c>
      <c r="G105" s="52"/>
      <c r="H105" s="50"/>
      <c r="I105" s="50"/>
      <c r="J105" s="50">
        <f>I105*F105</f>
        <v>0</v>
      </c>
      <c r="K105" s="50"/>
      <c r="L105" s="50"/>
      <c r="M105" s="50">
        <f>L105+J105+H105</f>
        <v>0</v>
      </c>
    </row>
    <row r="106" spans="1:13" ht="22.5" customHeight="1">
      <c r="A106" s="357"/>
      <c r="B106" s="360"/>
      <c r="C106" s="47" t="s">
        <v>407</v>
      </c>
      <c r="D106" s="49" t="s">
        <v>49</v>
      </c>
      <c r="E106" s="49">
        <v>84</v>
      </c>
      <c r="F106" s="50">
        <f>E106*F104</f>
        <v>17.64</v>
      </c>
      <c r="G106" s="50"/>
      <c r="H106" s="50">
        <f>G106*F106</f>
        <v>0</v>
      </c>
      <c r="I106" s="50"/>
      <c r="J106" s="50"/>
      <c r="K106" s="50"/>
      <c r="L106" s="50"/>
      <c r="M106" s="50">
        <f>L106+J106+H106</f>
        <v>0</v>
      </c>
    </row>
    <row r="107" spans="1:13" ht="22.5" customHeight="1">
      <c r="A107" s="358"/>
      <c r="B107" s="361"/>
      <c r="C107" s="54" t="s">
        <v>305</v>
      </c>
      <c r="D107" s="49" t="s">
        <v>186</v>
      </c>
      <c r="E107" s="49">
        <v>3.52</v>
      </c>
      <c r="F107" s="50">
        <f>F104*E107</f>
        <v>0.7392</v>
      </c>
      <c r="G107" s="50"/>
      <c r="H107" s="50"/>
      <c r="I107" s="50"/>
      <c r="J107" s="50"/>
      <c r="K107" s="50"/>
      <c r="L107" s="50">
        <f>K107*F107</f>
        <v>0</v>
      </c>
      <c r="M107" s="50">
        <f>L107+J107+H107</f>
        <v>0</v>
      </c>
    </row>
    <row r="108" spans="1:13" ht="32.25" customHeight="1">
      <c r="A108" s="49"/>
      <c r="B108" s="174"/>
      <c r="C108" s="185" t="s">
        <v>313</v>
      </c>
      <c r="D108" s="49"/>
      <c r="E108" s="49"/>
      <c r="F108" s="49"/>
      <c r="G108" s="50"/>
      <c r="H108" s="52"/>
      <c r="I108" s="52"/>
      <c r="J108" s="52"/>
      <c r="K108" s="52"/>
      <c r="L108" s="52"/>
      <c r="M108" s="52"/>
    </row>
    <row r="109" spans="1:13" s="189" customFormat="1" ht="32.25" customHeight="1">
      <c r="A109" s="230"/>
      <c r="B109" s="233" t="s">
        <v>855</v>
      </c>
      <c r="C109" s="60" t="s">
        <v>296</v>
      </c>
      <c r="D109" s="190" t="s">
        <v>57</v>
      </c>
      <c r="E109" s="190"/>
      <c r="F109" s="50">
        <v>12.5</v>
      </c>
      <c r="G109" s="50"/>
      <c r="H109" s="50"/>
      <c r="I109" s="50"/>
      <c r="J109" s="50"/>
      <c r="K109" s="50"/>
      <c r="L109" s="50"/>
      <c r="M109" s="52">
        <f>SUM(M110:M113)</f>
        <v>0</v>
      </c>
    </row>
    <row r="110" spans="1:13" s="189" customFormat="1" ht="32.25" customHeight="1">
      <c r="A110" s="230"/>
      <c r="B110" s="233"/>
      <c r="C110" s="60" t="s">
        <v>44</v>
      </c>
      <c r="D110" s="191" t="s">
        <v>45</v>
      </c>
      <c r="E110" s="191">
        <v>0.89</v>
      </c>
      <c r="F110" s="50">
        <f>F109*E110</f>
        <v>11.125</v>
      </c>
      <c r="G110" s="52"/>
      <c r="H110" s="50"/>
      <c r="I110" s="50"/>
      <c r="J110" s="50">
        <f>I110*F110</f>
        <v>0</v>
      </c>
      <c r="K110" s="50"/>
      <c r="L110" s="50"/>
      <c r="M110" s="50">
        <f>L110+J110+H110</f>
        <v>0</v>
      </c>
    </row>
    <row r="111" spans="1:13" s="189" customFormat="1" ht="32.25" customHeight="1">
      <c r="A111" s="230"/>
      <c r="B111" s="233"/>
      <c r="C111" s="60" t="s">
        <v>68</v>
      </c>
      <c r="D111" s="191" t="s">
        <v>16</v>
      </c>
      <c r="E111" s="191">
        <v>0.37</v>
      </c>
      <c r="F111" s="50">
        <f>E111*F109</f>
        <v>4.625</v>
      </c>
      <c r="G111" s="52"/>
      <c r="H111" s="50"/>
      <c r="I111" s="50"/>
      <c r="J111" s="50"/>
      <c r="K111" s="50"/>
      <c r="L111" s="50">
        <f>K111*F111</f>
        <v>0</v>
      </c>
      <c r="M111" s="50">
        <f>L111+J111+H111</f>
        <v>0</v>
      </c>
    </row>
    <row r="112" spans="1:13" s="189" customFormat="1" ht="32.25" customHeight="1">
      <c r="A112" s="230"/>
      <c r="B112" s="233"/>
      <c r="C112" s="60" t="s">
        <v>843</v>
      </c>
      <c r="D112" s="191" t="s">
        <v>57</v>
      </c>
      <c r="E112" s="190">
        <v>1.15</v>
      </c>
      <c r="F112" s="50">
        <v>22</v>
      </c>
      <c r="G112" s="50"/>
      <c r="H112" s="50">
        <f>F112*G112</f>
        <v>0</v>
      </c>
      <c r="I112" s="50"/>
      <c r="J112" s="50"/>
      <c r="K112" s="50"/>
      <c r="L112" s="50"/>
      <c r="M112" s="50">
        <f>H112+J112+L112</f>
        <v>0</v>
      </c>
    </row>
    <row r="113" spans="1:13" s="189" customFormat="1" ht="32.25" customHeight="1">
      <c r="A113" s="230"/>
      <c r="B113" s="233"/>
      <c r="C113" s="60" t="s">
        <v>58</v>
      </c>
      <c r="D113" s="190" t="s">
        <v>16</v>
      </c>
      <c r="E113" s="190">
        <v>0.02</v>
      </c>
      <c r="F113" s="50">
        <f>F109*E113</f>
        <v>0.25</v>
      </c>
      <c r="G113" s="50"/>
      <c r="H113" s="50">
        <f>G113*F113</f>
        <v>0</v>
      </c>
      <c r="I113" s="50"/>
      <c r="J113" s="50"/>
      <c r="K113" s="50"/>
      <c r="L113" s="50"/>
      <c r="M113" s="50">
        <f>H113+J113+L113</f>
        <v>0</v>
      </c>
    </row>
    <row r="114" spans="1:14" s="87" customFormat="1" ht="24" customHeight="1">
      <c r="A114" s="252">
        <v>20</v>
      </c>
      <c r="B114" s="353" t="s">
        <v>303</v>
      </c>
      <c r="C114" s="60" t="s">
        <v>304</v>
      </c>
      <c r="D114" s="190" t="s">
        <v>57</v>
      </c>
      <c r="E114" s="190"/>
      <c r="F114" s="50">
        <v>10</v>
      </c>
      <c r="G114" s="50"/>
      <c r="H114" s="50"/>
      <c r="I114" s="50"/>
      <c r="J114" s="50"/>
      <c r="K114" s="50"/>
      <c r="L114" s="50"/>
      <c r="M114" s="52">
        <f>SUM(M115:M117)</f>
        <v>0</v>
      </c>
      <c r="N114" s="289"/>
    </row>
    <row r="115" spans="1:14" s="87" customFormat="1" ht="24" customHeight="1">
      <c r="A115" s="253"/>
      <c r="B115" s="354"/>
      <c r="C115" s="60" t="s">
        <v>844</v>
      </c>
      <c r="D115" s="190" t="s">
        <v>57</v>
      </c>
      <c r="E115" s="254">
        <v>1</v>
      </c>
      <c r="F115" s="50">
        <f>F114*E115</f>
        <v>10</v>
      </c>
      <c r="G115" s="52"/>
      <c r="H115" s="50"/>
      <c r="I115" s="50"/>
      <c r="J115" s="50">
        <f>I115*F115</f>
        <v>0</v>
      </c>
      <c r="K115" s="50"/>
      <c r="L115" s="50"/>
      <c r="M115" s="50">
        <f>L115+J115+H115</f>
        <v>0</v>
      </c>
      <c r="N115" s="289"/>
    </row>
    <row r="116" spans="1:14" s="87" customFormat="1" ht="24" customHeight="1">
      <c r="A116" s="253"/>
      <c r="B116" s="354"/>
      <c r="C116" s="60" t="s">
        <v>845</v>
      </c>
      <c r="D116" s="190" t="s">
        <v>431</v>
      </c>
      <c r="E116" s="190">
        <v>1.02</v>
      </c>
      <c r="F116" s="50">
        <f>F114*E116</f>
        <v>10.2</v>
      </c>
      <c r="G116" s="50"/>
      <c r="H116" s="50">
        <f>G116*F116</f>
        <v>0</v>
      </c>
      <c r="I116" s="50"/>
      <c r="J116" s="50"/>
      <c r="K116" s="50"/>
      <c r="L116" s="50"/>
      <c r="M116" s="50">
        <f>L116+J116+H116</f>
        <v>0</v>
      </c>
      <c r="N116" s="290"/>
    </row>
    <row r="117" spans="1:14" s="87" customFormat="1" ht="24" customHeight="1">
      <c r="A117" s="253"/>
      <c r="B117" s="354"/>
      <c r="C117" s="60" t="s">
        <v>58</v>
      </c>
      <c r="D117" s="190" t="s">
        <v>186</v>
      </c>
      <c r="E117" s="190">
        <v>0.26</v>
      </c>
      <c r="F117" s="50">
        <f>F114*E117</f>
        <v>2.6</v>
      </c>
      <c r="G117" s="50"/>
      <c r="H117" s="50">
        <f>G117*F117</f>
        <v>0</v>
      </c>
      <c r="I117" s="50"/>
      <c r="J117" s="50"/>
      <c r="K117" s="50"/>
      <c r="L117" s="50">
        <f>K117*F117</f>
        <v>0</v>
      </c>
      <c r="M117" s="50">
        <f>L117+J117+H117</f>
        <v>0</v>
      </c>
      <c r="N117" s="289"/>
    </row>
    <row r="118" spans="1:14" s="87" customFormat="1" ht="24" customHeight="1">
      <c r="A118" s="348">
        <v>21</v>
      </c>
      <c r="B118" s="353" t="s">
        <v>861</v>
      </c>
      <c r="C118" s="60" t="s">
        <v>779</v>
      </c>
      <c r="D118" s="190" t="s">
        <v>311</v>
      </c>
      <c r="E118" s="190"/>
      <c r="F118" s="50">
        <v>40</v>
      </c>
      <c r="G118" s="50"/>
      <c r="H118" s="50"/>
      <c r="I118" s="50"/>
      <c r="J118" s="50"/>
      <c r="K118" s="50"/>
      <c r="L118" s="50"/>
      <c r="M118" s="52">
        <f>SUM(M119:M124)</f>
        <v>0</v>
      </c>
      <c r="N118" s="290"/>
    </row>
    <row r="119" spans="1:14" s="87" customFormat="1" ht="24" customHeight="1">
      <c r="A119" s="348"/>
      <c r="B119" s="354"/>
      <c r="C119" s="60" t="s">
        <v>44</v>
      </c>
      <c r="D119" s="254" t="s">
        <v>45</v>
      </c>
      <c r="E119" s="254">
        <v>1.97</v>
      </c>
      <c r="F119" s="50">
        <f>F118*E119</f>
        <v>78.8</v>
      </c>
      <c r="G119" s="52"/>
      <c r="H119" s="50"/>
      <c r="I119" s="50"/>
      <c r="J119" s="50">
        <f>I119*F119</f>
        <v>0</v>
      </c>
      <c r="K119" s="50"/>
      <c r="L119" s="50"/>
      <c r="M119" s="50">
        <f aca="true" t="shared" si="3" ref="M119:M124">L119+J119+H119</f>
        <v>0</v>
      </c>
      <c r="N119" s="289"/>
    </row>
    <row r="120" spans="1:14" s="87" customFormat="1" ht="22.5" customHeight="1">
      <c r="A120" s="348"/>
      <c r="B120" s="354"/>
      <c r="C120" s="60" t="s">
        <v>124</v>
      </c>
      <c r="D120" s="190" t="s">
        <v>16</v>
      </c>
      <c r="E120" s="190">
        <v>0.181</v>
      </c>
      <c r="F120" s="254">
        <f>F118*E120</f>
        <v>7.24</v>
      </c>
      <c r="G120" s="254"/>
      <c r="H120" s="254"/>
      <c r="I120" s="254"/>
      <c r="J120" s="254"/>
      <c r="K120" s="254"/>
      <c r="L120" s="254">
        <f>K120*F120</f>
        <v>0</v>
      </c>
      <c r="M120" s="50">
        <f>L120+J120+H120</f>
        <v>0</v>
      </c>
      <c r="N120" s="289"/>
    </row>
    <row r="121" spans="1:14" s="87" customFormat="1" ht="24" customHeight="1">
      <c r="A121" s="348"/>
      <c r="B121" s="354"/>
      <c r="C121" s="60" t="s">
        <v>314</v>
      </c>
      <c r="D121" s="190" t="s">
        <v>311</v>
      </c>
      <c r="E121" s="190"/>
      <c r="F121" s="190">
        <v>39.5</v>
      </c>
      <c r="G121" s="50"/>
      <c r="H121" s="50">
        <f>G121*F121</f>
        <v>0</v>
      </c>
      <c r="I121" s="50"/>
      <c r="J121" s="50"/>
      <c r="K121" s="50"/>
      <c r="L121" s="50"/>
      <c r="M121" s="50">
        <f t="shared" si="3"/>
        <v>0</v>
      </c>
      <c r="N121" s="289"/>
    </row>
    <row r="122" spans="1:14" s="87" customFormat="1" ht="24" customHeight="1">
      <c r="A122" s="348"/>
      <c r="B122" s="354"/>
      <c r="C122" s="60" t="s">
        <v>315</v>
      </c>
      <c r="D122" s="190" t="s">
        <v>437</v>
      </c>
      <c r="E122" s="190">
        <v>1.7</v>
      </c>
      <c r="F122" s="190">
        <f>F118*E122</f>
        <v>68</v>
      </c>
      <c r="G122" s="50"/>
      <c r="H122" s="50">
        <f>G122*F122</f>
        <v>0</v>
      </c>
      <c r="I122" s="50"/>
      <c r="J122" s="50"/>
      <c r="K122" s="50"/>
      <c r="L122" s="50"/>
      <c r="M122" s="50">
        <f t="shared" si="3"/>
        <v>0</v>
      </c>
      <c r="N122" s="289"/>
    </row>
    <row r="123" spans="1:14" s="87" customFormat="1" ht="20.25" customHeight="1">
      <c r="A123" s="348"/>
      <c r="B123" s="354"/>
      <c r="C123" s="60" t="s">
        <v>780</v>
      </c>
      <c r="D123" s="254" t="s">
        <v>54</v>
      </c>
      <c r="E123" s="254">
        <v>0.00145</v>
      </c>
      <c r="F123" s="50">
        <f>E123*F118</f>
        <v>0.057999999999999996</v>
      </c>
      <c r="G123" s="254"/>
      <c r="H123" s="254">
        <f>G123*F123</f>
        <v>0</v>
      </c>
      <c r="I123" s="254"/>
      <c r="J123" s="254"/>
      <c r="K123" s="254"/>
      <c r="L123" s="254"/>
      <c r="M123" s="50">
        <f t="shared" si="3"/>
        <v>0</v>
      </c>
      <c r="N123" s="289"/>
    </row>
    <row r="124" spans="1:14" s="87" customFormat="1" ht="20.25" customHeight="1">
      <c r="A124" s="349"/>
      <c r="B124" s="355"/>
      <c r="C124" s="60" t="s">
        <v>58</v>
      </c>
      <c r="D124" s="254" t="s">
        <v>16</v>
      </c>
      <c r="E124" s="254">
        <v>0.04</v>
      </c>
      <c r="F124" s="50">
        <f>E124*F118</f>
        <v>1.6</v>
      </c>
      <c r="G124" s="254"/>
      <c r="H124" s="254">
        <f>G124*F124</f>
        <v>0</v>
      </c>
      <c r="I124" s="254"/>
      <c r="J124" s="254"/>
      <c r="K124" s="254"/>
      <c r="L124" s="254"/>
      <c r="M124" s="50">
        <f t="shared" si="3"/>
        <v>0</v>
      </c>
      <c r="N124" s="289"/>
    </row>
    <row r="125" spans="1:13" ht="20.25" customHeight="1">
      <c r="A125" s="49">
        <v>16</v>
      </c>
      <c r="B125" s="174"/>
      <c r="C125" s="185" t="s">
        <v>316</v>
      </c>
      <c r="D125" s="49"/>
      <c r="E125" s="49"/>
      <c r="F125" s="49"/>
      <c r="G125" s="50"/>
      <c r="H125" s="50"/>
      <c r="I125" s="50"/>
      <c r="J125" s="50"/>
      <c r="K125" s="50"/>
      <c r="L125" s="50"/>
      <c r="M125" s="50"/>
    </row>
    <row r="126" spans="1:13" ht="23.25" customHeight="1">
      <c r="A126" s="356">
        <v>17</v>
      </c>
      <c r="B126" s="359" t="s">
        <v>317</v>
      </c>
      <c r="C126" s="60" t="s">
        <v>318</v>
      </c>
      <c r="D126" s="49" t="s">
        <v>94</v>
      </c>
      <c r="E126" s="49"/>
      <c r="F126" s="49">
        <v>9.02</v>
      </c>
      <c r="G126" s="50"/>
      <c r="H126" s="50"/>
      <c r="I126" s="50"/>
      <c r="J126" s="50"/>
      <c r="K126" s="50"/>
      <c r="L126" s="50"/>
      <c r="M126" s="52">
        <f>M127</f>
        <v>0</v>
      </c>
    </row>
    <row r="127" spans="1:13" ht="23.25" customHeight="1">
      <c r="A127" s="358"/>
      <c r="B127" s="361"/>
      <c r="C127" s="47" t="s">
        <v>44</v>
      </c>
      <c r="D127" s="49" t="s">
        <v>45</v>
      </c>
      <c r="E127" s="49">
        <v>10.2</v>
      </c>
      <c r="F127" s="50">
        <f>F126*E127</f>
        <v>92.00399999999999</v>
      </c>
      <c r="G127" s="52"/>
      <c r="H127" s="50"/>
      <c r="I127" s="50"/>
      <c r="J127" s="50">
        <f>I127*F127</f>
        <v>0</v>
      </c>
      <c r="K127" s="50"/>
      <c r="L127" s="50"/>
      <c r="M127" s="50">
        <f>L127+J127+H127</f>
        <v>0</v>
      </c>
    </row>
    <row r="128" spans="1:13" ht="23.25" customHeight="1">
      <c r="A128" s="356">
        <v>18</v>
      </c>
      <c r="B128" s="359" t="s">
        <v>319</v>
      </c>
      <c r="C128" s="60" t="s">
        <v>320</v>
      </c>
      <c r="D128" s="49" t="s">
        <v>94</v>
      </c>
      <c r="E128" s="49"/>
      <c r="F128" s="49">
        <v>9.02</v>
      </c>
      <c r="G128" s="50"/>
      <c r="H128" s="50"/>
      <c r="I128" s="50"/>
      <c r="J128" s="50"/>
      <c r="K128" s="50"/>
      <c r="L128" s="50"/>
      <c r="M128" s="52">
        <f>M129+M130</f>
        <v>0</v>
      </c>
    </row>
    <row r="129" spans="1:13" ht="23.25" customHeight="1">
      <c r="A129" s="357"/>
      <c r="B129" s="360"/>
      <c r="C129" s="47" t="s">
        <v>44</v>
      </c>
      <c r="D129" s="49" t="s">
        <v>45</v>
      </c>
      <c r="E129" s="49">
        <v>18.95</v>
      </c>
      <c r="F129" s="50">
        <f>F128*E129</f>
        <v>170.92899999999997</v>
      </c>
      <c r="G129" s="52"/>
      <c r="H129" s="50"/>
      <c r="I129" s="50"/>
      <c r="J129" s="50">
        <f>I129*F129</f>
        <v>0</v>
      </c>
      <c r="K129" s="50"/>
      <c r="L129" s="50"/>
      <c r="M129" s="50">
        <f>L129+J129+H129</f>
        <v>0</v>
      </c>
    </row>
    <row r="130" spans="1:13" ht="23.25" customHeight="1">
      <c r="A130" s="358"/>
      <c r="B130" s="361"/>
      <c r="C130" s="60" t="s">
        <v>321</v>
      </c>
      <c r="D130" s="49" t="s">
        <v>49</v>
      </c>
      <c r="E130" s="49">
        <v>20</v>
      </c>
      <c r="F130" s="49">
        <f>F128*E130</f>
        <v>180.39999999999998</v>
      </c>
      <c r="G130" s="50"/>
      <c r="H130" s="50">
        <f>G130*F130</f>
        <v>0</v>
      </c>
      <c r="I130" s="50"/>
      <c r="J130" s="50">
        <f>I130*F130</f>
        <v>0</v>
      </c>
      <c r="K130" s="50"/>
      <c r="L130" s="50">
        <f>K130*F130</f>
        <v>0</v>
      </c>
      <c r="M130" s="50">
        <f>L130+J130+H130</f>
        <v>0</v>
      </c>
    </row>
    <row r="131" spans="1:13" ht="33" customHeight="1">
      <c r="A131" s="356">
        <v>19</v>
      </c>
      <c r="B131" s="359" t="s">
        <v>400</v>
      </c>
      <c r="C131" s="60" t="s">
        <v>398</v>
      </c>
      <c r="D131" s="186" t="s">
        <v>399</v>
      </c>
      <c r="E131" s="49"/>
      <c r="F131" s="49">
        <v>3.8</v>
      </c>
      <c r="G131" s="50"/>
      <c r="H131" s="50"/>
      <c r="I131" s="50"/>
      <c r="J131" s="50"/>
      <c r="K131" s="50"/>
      <c r="L131" s="50"/>
      <c r="M131" s="52">
        <f>M132</f>
        <v>0</v>
      </c>
    </row>
    <row r="132" spans="1:13" ht="23.25" customHeight="1">
      <c r="A132" s="358"/>
      <c r="B132" s="361"/>
      <c r="C132" s="47" t="s">
        <v>44</v>
      </c>
      <c r="D132" s="49" t="s">
        <v>45</v>
      </c>
      <c r="E132" s="49">
        <v>11.8</v>
      </c>
      <c r="F132" s="50">
        <f>F131*E132</f>
        <v>44.84</v>
      </c>
      <c r="G132" s="52"/>
      <c r="H132" s="50"/>
      <c r="I132" s="50"/>
      <c r="J132" s="50">
        <f>I132*F132</f>
        <v>0</v>
      </c>
      <c r="K132" s="50"/>
      <c r="L132" s="50"/>
      <c r="M132" s="50">
        <f>L132+J132+H132</f>
        <v>0</v>
      </c>
    </row>
    <row r="133" spans="1:13" ht="23.25" customHeight="1">
      <c r="A133" s="356">
        <v>20</v>
      </c>
      <c r="B133" s="359" t="s">
        <v>401</v>
      </c>
      <c r="C133" s="47" t="s">
        <v>402</v>
      </c>
      <c r="D133" s="49" t="s">
        <v>403</v>
      </c>
      <c r="E133" s="49"/>
      <c r="F133" s="50">
        <v>3.8</v>
      </c>
      <c r="G133" s="52"/>
      <c r="H133" s="50"/>
      <c r="I133" s="50"/>
      <c r="J133" s="50"/>
      <c r="K133" s="50"/>
      <c r="L133" s="50"/>
      <c r="M133" s="52">
        <f>M134+M135+M136+M137+M138+M139+M140+M141+M142</f>
        <v>0</v>
      </c>
    </row>
    <row r="134" spans="1:13" ht="23.25" customHeight="1">
      <c r="A134" s="357"/>
      <c r="B134" s="360"/>
      <c r="C134" s="47" t="s">
        <v>44</v>
      </c>
      <c r="D134" s="49" t="s">
        <v>45</v>
      </c>
      <c r="E134" s="49">
        <v>11.8</v>
      </c>
      <c r="F134" s="50">
        <f>F133*E134</f>
        <v>44.84</v>
      </c>
      <c r="G134" s="52"/>
      <c r="H134" s="50"/>
      <c r="I134" s="50"/>
      <c r="J134" s="50">
        <f>I134*F134</f>
        <v>0</v>
      </c>
      <c r="K134" s="50"/>
      <c r="L134" s="50"/>
      <c r="M134" s="50">
        <f>L134+J134+H134</f>
        <v>0</v>
      </c>
    </row>
    <row r="135" spans="1:13" ht="23.25" customHeight="1">
      <c r="A135" s="357"/>
      <c r="B135" s="360"/>
      <c r="C135" s="54" t="s">
        <v>302</v>
      </c>
      <c r="D135" s="49" t="s">
        <v>53</v>
      </c>
      <c r="E135" s="49">
        <v>2.6</v>
      </c>
      <c r="F135" s="50">
        <f>E135*F133</f>
        <v>9.879999999999999</v>
      </c>
      <c r="G135" s="50"/>
      <c r="H135" s="50"/>
      <c r="I135" s="50"/>
      <c r="J135" s="50"/>
      <c r="K135" s="50"/>
      <c r="L135" s="50">
        <f>K135*F135</f>
        <v>0</v>
      </c>
      <c r="M135" s="50">
        <f>L135+J135+H135</f>
        <v>0</v>
      </c>
    </row>
    <row r="136" spans="1:13" ht="23.25" customHeight="1">
      <c r="A136" s="357"/>
      <c r="B136" s="360"/>
      <c r="C136" s="54" t="s">
        <v>46</v>
      </c>
      <c r="D136" s="49" t="s">
        <v>186</v>
      </c>
      <c r="E136" s="49">
        <v>3.04</v>
      </c>
      <c r="F136" s="50">
        <f>E136*F133</f>
        <v>11.552</v>
      </c>
      <c r="G136" s="50"/>
      <c r="H136" s="50">
        <f>G136*F136</f>
        <v>0</v>
      </c>
      <c r="I136" s="50"/>
      <c r="J136" s="50"/>
      <c r="K136" s="50"/>
      <c r="L136" s="50"/>
      <c r="M136" s="50">
        <f>L136+J136+H136</f>
        <v>0</v>
      </c>
    </row>
    <row r="137" spans="1:13" ht="23.25" customHeight="1">
      <c r="A137" s="357"/>
      <c r="B137" s="360"/>
      <c r="C137" s="187" t="s">
        <v>404</v>
      </c>
      <c r="D137" s="89" t="s">
        <v>118</v>
      </c>
      <c r="E137" s="89"/>
      <c r="F137" s="89">
        <v>3</v>
      </c>
      <c r="G137" s="188"/>
      <c r="H137" s="188">
        <f aca="true" t="shared" si="4" ref="H137:H142">G137*F137</f>
        <v>0</v>
      </c>
      <c r="I137" s="188"/>
      <c r="J137" s="188"/>
      <c r="K137" s="188"/>
      <c r="L137" s="188"/>
      <c r="M137" s="188">
        <f aca="true" t="shared" si="5" ref="M137:M142">L137+J137+H137</f>
        <v>0</v>
      </c>
    </row>
    <row r="138" spans="1:13" ht="23.25" customHeight="1">
      <c r="A138" s="357"/>
      <c r="B138" s="360"/>
      <c r="C138" s="187" t="s">
        <v>476</v>
      </c>
      <c r="D138" s="89" t="s">
        <v>118</v>
      </c>
      <c r="E138" s="89"/>
      <c r="F138" s="89">
        <v>21</v>
      </c>
      <c r="G138" s="188"/>
      <c r="H138" s="188">
        <f t="shared" si="4"/>
        <v>0</v>
      </c>
      <c r="I138" s="188"/>
      <c r="J138" s="188"/>
      <c r="K138" s="188"/>
      <c r="L138" s="188"/>
      <c r="M138" s="188">
        <f t="shared" si="5"/>
        <v>0</v>
      </c>
    </row>
    <row r="139" spans="1:13" ht="23.25" customHeight="1">
      <c r="A139" s="357"/>
      <c r="B139" s="360"/>
      <c r="C139" s="187" t="s">
        <v>477</v>
      </c>
      <c r="D139" s="89" t="s">
        <v>118</v>
      </c>
      <c r="E139" s="89"/>
      <c r="F139" s="89">
        <v>1</v>
      </c>
      <c r="G139" s="188"/>
      <c r="H139" s="188">
        <f t="shared" si="4"/>
        <v>0</v>
      </c>
      <c r="I139" s="188"/>
      <c r="J139" s="188"/>
      <c r="K139" s="188"/>
      <c r="L139" s="188"/>
      <c r="M139" s="188">
        <f t="shared" si="5"/>
        <v>0</v>
      </c>
    </row>
    <row r="140" spans="1:13" ht="23.25" customHeight="1">
      <c r="A140" s="357"/>
      <c r="B140" s="360"/>
      <c r="C140" s="187" t="s">
        <v>478</v>
      </c>
      <c r="D140" s="89" t="s">
        <v>118</v>
      </c>
      <c r="E140" s="89"/>
      <c r="F140" s="89">
        <v>3</v>
      </c>
      <c r="G140" s="188"/>
      <c r="H140" s="188">
        <f t="shared" si="4"/>
        <v>0</v>
      </c>
      <c r="I140" s="188"/>
      <c r="J140" s="188"/>
      <c r="K140" s="188"/>
      <c r="L140" s="188"/>
      <c r="M140" s="188">
        <f t="shared" si="5"/>
        <v>0</v>
      </c>
    </row>
    <row r="141" spans="1:13" ht="23.25" customHeight="1">
      <c r="A141" s="357"/>
      <c r="B141" s="360"/>
      <c r="C141" s="187" t="s">
        <v>479</v>
      </c>
      <c r="D141" s="89" t="s">
        <v>118</v>
      </c>
      <c r="E141" s="89"/>
      <c r="F141" s="89">
        <v>6</v>
      </c>
      <c r="G141" s="188"/>
      <c r="H141" s="188">
        <f t="shared" si="4"/>
        <v>0</v>
      </c>
      <c r="I141" s="188"/>
      <c r="J141" s="188"/>
      <c r="K141" s="188"/>
      <c r="L141" s="188"/>
      <c r="M141" s="188">
        <f t="shared" si="5"/>
        <v>0</v>
      </c>
    </row>
    <row r="142" spans="1:13" ht="23.25" customHeight="1">
      <c r="A142" s="357"/>
      <c r="B142" s="360"/>
      <c r="C142" s="187" t="s">
        <v>480</v>
      </c>
      <c r="D142" s="89" t="s">
        <v>118</v>
      </c>
      <c r="E142" s="89"/>
      <c r="F142" s="89">
        <v>4</v>
      </c>
      <c r="G142" s="188"/>
      <c r="H142" s="188">
        <f t="shared" si="4"/>
        <v>0</v>
      </c>
      <c r="I142" s="188"/>
      <c r="J142" s="188"/>
      <c r="K142" s="188"/>
      <c r="L142" s="188"/>
      <c r="M142" s="188">
        <f t="shared" si="5"/>
        <v>0</v>
      </c>
    </row>
    <row r="143" spans="1:13" ht="21.75" customHeight="1">
      <c r="A143" s="157">
        <v>21</v>
      </c>
      <c r="B143" s="25"/>
      <c r="C143" s="31" t="s">
        <v>292</v>
      </c>
      <c r="D143" s="4"/>
      <c r="E143" s="4"/>
      <c r="F143" s="4"/>
      <c r="G143" s="32"/>
      <c r="H143" s="6">
        <f>SUM(H6:H142)</f>
        <v>0</v>
      </c>
      <c r="I143" s="6"/>
      <c r="J143" s="6">
        <f>SUM(J6:J142)</f>
        <v>0</v>
      </c>
      <c r="K143" s="6"/>
      <c r="L143" s="6">
        <f>SUM(L6:L142)</f>
        <v>0</v>
      </c>
      <c r="M143" s="6">
        <f>L143+J143+H143</f>
        <v>0</v>
      </c>
    </row>
    <row r="144" spans="1:13" ht="21.75" customHeight="1">
      <c r="A144" s="160">
        <v>22</v>
      </c>
      <c r="B144" s="13"/>
      <c r="C144" s="33" t="s">
        <v>898</v>
      </c>
      <c r="D144" s="21" t="s">
        <v>8</v>
      </c>
      <c r="E144" s="21"/>
      <c r="F144" s="21"/>
      <c r="G144" s="28"/>
      <c r="H144" s="28"/>
      <c r="I144" s="28"/>
      <c r="J144" s="28"/>
      <c r="K144" s="28"/>
      <c r="L144" s="28"/>
      <c r="M144" s="28">
        <f>M143*F144/100</f>
        <v>0</v>
      </c>
    </row>
    <row r="145" spans="1:13" ht="21.75" customHeight="1">
      <c r="A145" s="160">
        <v>23</v>
      </c>
      <c r="B145" s="13"/>
      <c r="C145" s="34" t="s">
        <v>4</v>
      </c>
      <c r="D145" s="21"/>
      <c r="E145" s="21"/>
      <c r="F145" s="21"/>
      <c r="G145" s="28"/>
      <c r="H145" s="28"/>
      <c r="I145" s="28"/>
      <c r="J145" s="28"/>
      <c r="K145" s="28"/>
      <c r="L145" s="28"/>
      <c r="M145" s="30">
        <f>M144+M143</f>
        <v>0</v>
      </c>
    </row>
    <row r="146" spans="1:13" ht="21.75" customHeight="1">
      <c r="A146" s="160">
        <v>24</v>
      </c>
      <c r="B146" s="13"/>
      <c r="C146" s="33" t="s">
        <v>896</v>
      </c>
      <c r="D146" s="21" t="s">
        <v>8</v>
      </c>
      <c r="E146" s="21" t="s">
        <v>377</v>
      </c>
      <c r="F146" s="21"/>
      <c r="G146" s="28"/>
      <c r="H146" s="28"/>
      <c r="I146" s="28"/>
      <c r="J146" s="28"/>
      <c r="K146" s="28"/>
      <c r="L146" s="28"/>
      <c r="M146" s="28">
        <f>M145*F146/100</f>
        <v>0</v>
      </c>
    </row>
    <row r="147" spans="1:13" ht="21.75" customHeight="1">
      <c r="A147" s="149">
        <v>25</v>
      </c>
      <c r="B147" s="155"/>
      <c r="C147" s="162" t="s">
        <v>243</v>
      </c>
      <c r="D147" s="152"/>
      <c r="E147" s="152"/>
      <c r="F147" s="152"/>
      <c r="G147" s="161"/>
      <c r="H147" s="161"/>
      <c r="I147" s="161"/>
      <c r="J147" s="161"/>
      <c r="K147" s="161"/>
      <c r="L147" s="161"/>
      <c r="M147" s="159">
        <f>M146+M145</f>
        <v>0</v>
      </c>
    </row>
    <row r="148" spans="1:13" ht="18" customHeight="1">
      <c r="A148" s="425"/>
      <c r="B148" s="425"/>
      <c r="C148" s="425"/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</row>
    <row r="149" spans="1:13" ht="15">
      <c r="A149" s="421"/>
      <c r="B149" s="421"/>
      <c r="C149" s="421"/>
      <c r="D149" s="421"/>
      <c r="E149" s="421"/>
      <c r="F149" s="421"/>
      <c r="G149" s="421"/>
      <c r="H149" s="421"/>
      <c r="I149" s="421"/>
      <c r="J149" s="421"/>
      <c r="K149" s="421"/>
      <c r="L149" s="421"/>
      <c r="M149" s="421"/>
    </row>
    <row r="150" spans="1:13" ht="15">
      <c r="A150" s="421"/>
      <c r="B150" s="421"/>
      <c r="C150" s="421"/>
      <c r="D150" s="421"/>
      <c r="E150" s="421"/>
      <c r="F150" s="421"/>
      <c r="G150" s="421"/>
      <c r="H150" s="421"/>
      <c r="I150" s="421"/>
      <c r="J150" s="421"/>
      <c r="K150" s="421"/>
      <c r="L150" s="421"/>
      <c r="M150" s="421"/>
    </row>
    <row r="151" spans="1:13" ht="15">
      <c r="A151" s="421"/>
      <c r="B151" s="421"/>
      <c r="C151" s="421"/>
      <c r="D151" s="421"/>
      <c r="E151" s="421"/>
      <c r="F151" s="421"/>
      <c r="G151" s="421"/>
      <c r="H151" s="421"/>
      <c r="I151" s="421"/>
      <c r="J151" s="421"/>
      <c r="K151" s="421"/>
      <c r="L151" s="421"/>
      <c r="M151" s="421"/>
    </row>
    <row r="152" spans="1:13" ht="15">
      <c r="A152" s="421"/>
      <c r="B152" s="421"/>
      <c r="C152" s="421"/>
      <c r="D152" s="421"/>
      <c r="E152" s="421"/>
      <c r="F152" s="421"/>
      <c r="G152" s="421"/>
      <c r="H152" s="421"/>
      <c r="I152" s="421"/>
      <c r="J152" s="421"/>
      <c r="K152" s="421"/>
      <c r="L152" s="421"/>
      <c r="M152" s="421"/>
    </row>
    <row r="153" spans="1:13" ht="15">
      <c r="A153" s="421"/>
      <c r="B153" s="421"/>
      <c r="C153" s="421"/>
      <c r="D153" s="421"/>
      <c r="E153" s="421"/>
      <c r="F153" s="421"/>
      <c r="G153" s="421"/>
      <c r="H153" s="421"/>
      <c r="I153" s="421"/>
      <c r="J153" s="421"/>
      <c r="K153" s="421"/>
      <c r="L153" s="421"/>
      <c r="M153" s="421"/>
    </row>
    <row r="154" spans="1:13" ht="15">
      <c r="A154" s="421"/>
      <c r="B154" s="421"/>
      <c r="C154" s="421"/>
      <c r="D154" s="421"/>
      <c r="E154" s="421"/>
      <c r="F154" s="421"/>
      <c r="G154" s="421"/>
      <c r="H154" s="421"/>
      <c r="I154" s="421"/>
      <c r="J154" s="421"/>
      <c r="K154" s="421"/>
      <c r="L154" s="421"/>
      <c r="M154" s="421"/>
    </row>
    <row r="155" spans="1:13" ht="15">
      <c r="A155" s="421"/>
      <c r="B155" s="421"/>
      <c r="C155" s="421"/>
      <c r="D155" s="421"/>
      <c r="E155" s="421"/>
      <c r="F155" s="421"/>
      <c r="G155" s="421"/>
      <c r="H155" s="421"/>
      <c r="I155" s="421"/>
      <c r="J155" s="421"/>
      <c r="K155" s="421"/>
      <c r="L155" s="421"/>
      <c r="M155" s="421"/>
    </row>
  </sheetData>
  <sheetProtection/>
  <mergeCells count="58">
    <mergeCell ref="M3:M4"/>
    <mergeCell ref="A23:A30"/>
    <mergeCell ref="A1:M1"/>
    <mergeCell ref="A2:M2"/>
    <mergeCell ref="A3:A4"/>
    <mergeCell ref="B3:B4"/>
    <mergeCell ref="C3:C4"/>
    <mergeCell ref="D3:D4"/>
    <mergeCell ref="E3:E4"/>
    <mergeCell ref="F3:F4"/>
    <mergeCell ref="K3:L3"/>
    <mergeCell ref="B67:B71"/>
    <mergeCell ref="A31:A35"/>
    <mergeCell ref="B31:B35"/>
    <mergeCell ref="A6:A8"/>
    <mergeCell ref="B6:B8"/>
    <mergeCell ref="A14:A15"/>
    <mergeCell ref="B14:B15"/>
    <mergeCell ref="B16:B22"/>
    <mergeCell ref="B23:B30"/>
    <mergeCell ref="B88:B95"/>
    <mergeCell ref="B80:B87"/>
    <mergeCell ref="B73:B79"/>
    <mergeCell ref="A73:A79"/>
    <mergeCell ref="B57:B61"/>
    <mergeCell ref="B62:B66"/>
    <mergeCell ref="A57:A61"/>
    <mergeCell ref="A62:A66"/>
    <mergeCell ref="A80:A87"/>
    <mergeCell ref="G3:H3"/>
    <mergeCell ref="I3:J3"/>
    <mergeCell ref="A148:M151"/>
    <mergeCell ref="B131:B132"/>
    <mergeCell ref="A131:A132"/>
    <mergeCell ref="A88:A95"/>
    <mergeCell ref="A9:A13"/>
    <mergeCell ref="A16:A22"/>
    <mergeCell ref="B45:B50"/>
    <mergeCell ref="A152:M155"/>
    <mergeCell ref="A126:A127"/>
    <mergeCell ref="B126:B127"/>
    <mergeCell ref="B128:B130"/>
    <mergeCell ref="A45:A56"/>
    <mergeCell ref="B133:B142"/>
    <mergeCell ref="A133:A142"/>
    <mergeCell ref="A128:A130"/>
    <mergeCell ref="B104:B107"/>
    <mergeCell ref="A104:A107"/>
    <mergeCell ref="B9:B13"/>
    <mergeCell ref="B114:B117"/>
    <mergeCell ref="A118:A124"/>
    <mergeCell ref="B118:B124"/>
    <mergeCell ref="B96:B103"/>
    <mergeCell ref="A96:A103"/>
    <mergeCell ref="B36:B43"/>
    <mergeCell ref="A36:A43"/>
    <mergeCell ref="A67:A71"/>
    <mergeCell ref="B51:B56"/>
  </mergeCells>
  <printOptions/>
  <pageMargins left="0.38" right="0.7" top="0.75" bottom="0.75" header="0.3" footer="0.3"/>
  <pageSetup horizontalDpi="600" verticalDpi="600" orientation="landscape" scale="64" r:id="rId1"/>
  <rowBreaks count="1" manualBreakCount="1">
    <brk id="1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6"/>
  <sheetViews>
    <sheetView workbookViewId="0" topLeftCell="A7">
      <selection activeCell="A2" sqref="A2:C2"/>
    </sheetView>
  </sheetViews>
  <sheetFormatPr defaultColWidth="9.140625" defaultRowHeight="15"/>
  <cols>
    <col min="1" max="1" width="7.8515625" style="0" customWidth="1"/>
    <col min="2" max="2" width="10.140625" style="0" customWidth="1"/>
    <col min="3" max="3" width="43.28125" style="0" customWidth="1"/>
    <col min="4" max="4" width="15.00390625" style="0" customWidth="1"/>
    <col min="5" max="5" width="13.57421875" style="0" customWidth="1"/>
    <col min="6" max="6" width="18.421875" style="0" customWidth="1"/>
    <col min="7" max="7" width="17.00390625" style="0" customWidth="1"/>
    <col min="8" max="8" width="16.421875" style="0" customWidth="1"/>
  </cols>
  <sheetData>
    <row r="1" spans="1:8" ht="76.5" customHeight="1">
      <c r="A1" s="337" t="s">
        <v>876</v>
      </c>
      <c r="B1" s="337"/>
      <c r="C1" s="337"/>
      <c r="D1" s="337"/>
      <c r="E1" s="337"/>
      <c r="F1" s="337"/>
      <c r="G1" s="337"/>
      <c r="H1" s="337"/>
    </row>
    <row r="2" spans="1:8" s="9" customFormat="1" ht="32.25" customHeight="1">
      <c r="A2" s="338" t="s">
        <v>696</v>
      </c>
      <c r="B2" s="338"/>
      <c r="C2" s="338"/>
      <c r="D2" s="196"/>
      <c r="E2" s="196"/>
      <c r="F2" s="196"/>
      <c r="G2" s="189"/>
      <c r="H2" s="189"/>
    </row>
    <row r="3" spans="1:8" s="9" customFormat="1" ht="32.25" customHeight="1">
      <c r="A3" s="339" t="s">
        <v>697</v>
      </c>
      <c r="B3" s="339"/>
      <c r="C3" s="339"/>
      <c r="D3" s="339"/>
      <c r="E3" s="339"/>
      <c r="F3" s="339"/>
      <c r="G3" s="339"/>
      <c r="H3" s="339"/>
    </row>
    <row r="4" spans="1:8" s="9" customFormat="1" ht="32.25" customHeight="1">
      <c r="A4" s="340" t="s">
        <v>698</v>
      </c>
      <c r="B4" s="340"/>
      <c r="C4" s="340"/>
      <c r="D4" s="340"/>
      <c r="E4" s="340"/>
      <c r="F4" s="340"/>
      <c r="G4" s="340"/>
      <c r="H4" s="340"/>
    </row>
    <row r="5" spans="1:8" s="9" customFormat="1" ht="32.25" customHeight="1">
      <c r="A5" s="341"/>
      <c r="B5" s="341"/>
      <c r="C5" s="197"/>
      <c r="D5" s="197"/>
      <c r="E5" s="197"/>
      <c r="F5" s="197"/>
      <c r="G5" s="197"/>
      <c r="H5" s="197"/>
    </row>
    <row r="6" spans="1:8" s="9" customFormat="1" ht="32.25" customHeight="1">
      <c r="A6" s="198"/>
      <c r="B6" s="342"/>
      <c r="C6" s="342"/>
      <c r="D6" s="198"/>
      <c r="E6" s="199"/>
      <c r="F6" s="199"/>
      <c r="G6" s="199"/>
      <c r="H6" s="199"/>
    </row>
    <row r="7" spans="1:8" s="9" customFormat="1" ht="20.25" customHeight="1">
      <c r="A7" s="210"/>
      <c r="B7" s="210"/>
      <c r="C7" s="210"/>
      <c r="D7" s="210"/>
      <c r="E7" s="210"/>
      <c r="F7" s="210"/>
      <c r="G7" s="210"/>
      <c r="H7" s="210"/>
    </row>
    <row r="8" spans="1:8" s="9" customFormat="1" ht="31.5" customHeight="1">
      <c r="A8" s="326" t="s">
        <v>699</v>
      </c>
      <c r="B8" s="328" t="s">
        <v>700</v>
      </c>
      <c r="C8" s="330" t="s">
        <v>701</v>
      </c>
      <c r="D8" s="332" t="s">
        <v>702</v>
      </c>
      <c r="E8" s="333"/>
      <c r="F8" s="333"/>
      <c r="G8" s="333"/>
      <c r="H8" s="334"/>
    </row>
    <row r="9" spans="1:8" s="9" customFormat="1" ht="40.5" customHeight="1">
      <c r="A9" s="327"/>
      <c r="B9" s="329"/>
      <c r="C9" s="331"/>
      <c r="D9" s="200" t="s">
        <v>703</v>
      </c>
      <c r="E9" s="200" t="s">
        <v>704</v>
      </c>
      <c r="F9" s="200" t="s">
        <v>705</v>
      </c>
      <c r="G9" s="201" t="s">
        <v>706</v>
      </c>
      <c r="H9" s="201" t="s">
        <v>707</v>
      </c>
    </row>
    <row r="10" spans="1:8" s="9" customFormat="1" ht="31.5" customHeight="1">
      <c r="A10" s="202">
        <v>1</v>
      </c>
      <c r="B10" s="203">
        <v>2</v>
      </c>
      <c r="C10" s="202">
        <v>3</v>
      </c>
      <c r="D10" s="202">
        <v>4</v>
      </c>
      <c r="E10" s="202">
        <v>5</v>
      </c>
      <c r="F10" s="202">
        <v>6</v>
      </c>
      <c r="G10" s="204">
        <v>7</v>
      </c>
      <c r="H10" s="204">
        <v>8</v>
      </c>
    </row>
    <row r="11" spans="1:8" s="9" customFormat="1" ht="31.5" customHeight="1">
      <c r="A11" s="205" t="s">
        <v>708</v>
      </c>
      <c r="B11" s="206" t="s">
        <v>709</v>
      </c>
      <c r="C11" s="298" t="s">
        <v>718</v>
      </c>
      <c r="D11" s="207">
        <f>'2-1-1'!M459</f>
        <v>0</v>
      </c>
      <c r="E11" s="207"/>
      <c r="F11" s="207"/>
      <c r="G11" s="207">
        <f>'2-1-1'!M459</f>
        <v>0</v>
      </c>
      <c r="H11" s="207">
        <f>'2-1-1'!J455</f>
        <v>0</v>
      </c>
    </row>
    <row r="12" spans="1:8" s="9" customFormat="1" ht="31.5" customHeight="1">
      <c r="A12" s="203" t="s">
        <v>710</v>
      </c>
      <c r="B12" s="208" t="s">
        <v>711</v>
      </c>
      <c r="C12" s="211" t="s">
        <v>241</v>
      </c>
      <c r="D12" s="209">
        <f>'2-1-2'!M41</f>
        <v>0</v>
      </c>
      <c r="E12" s="209"/>
      <c r="F12" s="209"/>
      <c r="G12" s="209">
        <f>'2-1-2'!M41</f>
        <v>0</v>
      </c>
      <c r="H12" s="209">
        <f>'2-1-2'!J37</f>
        <v>0</v>
      </c>
    </row>
    <row r="13" spans="1:8" s="9" customFormat="1" ht="31.5" customHeight="1">
      <c r="A13" s="203" t="s">
        <v>712</v>
      </c>
      <c r="B13" s="208" t="s">
        <v>713</v>
      </c>
      <c r="C13" s="211" t="s">
        <v>323</v>
      </c>
      <c r="D13" s="209">
        <f>'2-1-3'!M151</f>
        <v>0</v>
      </c>
      <c r="E13" s="209"/>
      <c r="F13" s="209"/>
      <c r="G13" s="209">
        <f>'2-1-3'!M151</f>
        <v>0</v>
      </c>
      <c r="H13" s="209">
        <f>'2-1-3'!J147</f>
        <v>0</v>
      </c>
    </row>
    <row r="14" spans="1:8" s="9" customFormat="1" ht="38.25" customHeight="1">
      <c r="A14" s="203" t="s">
        <v>715</v>
      </c>
      <c r="B14" s="208" t="s">
        <v>714</v>
      </c>
      <c r="C14" s="211" t="s">
        <v>242</v>
      </c>
      <c r="D14" s="209">
        <f>'2-1-4'!M221</f>
        <v>0</v>
      </c>
      <c r="E14" s="209">
        <f>G14-D14</f>
        <v>0</v>
      </c>
      <c r="F14" s="209"/>
      <c r="G14" s="209">
        <f>'2-1-4'!M227</f>
        <v>0</v>
      </c>
      <c r="H14" s="209">
        <f>'2-1-4'!J220</f>
        <v>0</v>
      </c>
    </row>
    <row r="15" spans="1:8" s="9" customFormat="1" ht="20.25" customHeight="1">
      <c r="A15" s="203" t="s">
        <v>717</v>
      </c>
      <c r="B15" s="208" t="s">
        <v>716</v>
      </c>
      <c r="C15" s="211" t="s">
        <v>692</v>
      </c>
      <c r="D15" s="207"/>
      <c r="E15" s="207">
        <f>G15-F15</f>
        <v>0</v>
      </c>
      <c r="F15" s="207">
        <f>'2-1-5'!M10</f>
        <v>0</v>
      </c>
      <c r="G15" s="207">
        <f>'2-1-5'!M14</f>
        <v>0</v>
      </c>
      <c r="H15" s="207">
        <f>'2-1-5'!J9</f>
        <v>0</v>
      </c>
    </row>
    <row r="16" spans="1:8" s="9" customFormat="1" ht="23.25" customHeight="1">
      <c r="A16" s="240"/>
      <c r="B16" s="241"/>
      <c r="C16" s="240" t="s">
        <v>706</v>
      </c>
      <c r="D16" s="242">
        <f>SUM(D11:D15)</f>
        <v>0</v>
      </c>
      <c r="E16" s="242">
        <f>SUM(E11:E15)</f>
        <v>0</v>
      </c>
      <c r="F16" s="242">
        <f>SUM(F11:F15)</f>
        <v>0</v>
      </c>
      <c r="G16" s="243">
        <f>SUM(G11:G15)</f>
        <v>0</v>
      </c>
      <c r="H16" s="244">
        <f>SUM(H11:H15)</f>
        <v>0</v>
      </c>
    </row>
    <row r="17" spans="1:8" s="9" customFormat="1" ht="42" customHeight="1">
      <c r="A17" s="335" t="s">
        <v>886</v>
      </c>
      <c r="B17" s="335"/>
      <c r="C17" s="335"/>
      <c r="D17" s="335"/>
      <c r="E17" s="335"/>
      <c r="F17" s="335"/>
      <c r="G17" s="335"/>
      <c r="H17" s="335"/>
    </row>
    <row r="18" spans="1:8" s="9" customFormat="1" ht="23.25" customHeight="1">
      <c r="A18" s="336"/>
      <c r="B18" s="336"/>
      <c r="C18" s="336"/>
      <c r="D18" s="336"/>
      <c r="E18" s="336"/>
      <c r="F18" s="336"/>
      <c r="G18" s="336"/>
      <c r="H18" s="336"/>
    </row>
    <row r="19" spans="1:13" s="9" customFormat="1" ht="18.7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</row>
    <row r="20" spans="1:13" s="9" customFormat="1" ht="18.75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</row>
    <row r="21" spans="1:13" s="9" customFormat="1" ht="20.2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</row>
    <row r="22" spans="1:13" s="9" customFormat="1" ht="16.5" customHeight="1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</row>
    <row r="23" spans="1:13" s="9" customFormat="1" ht="18.75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</row>
    <row r="24" spans="1:13" s="9" customFormat="1" ht="19.5" customHeight="1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</row>
    <row r="25" spans="1:13" s="9" customFormat="1" ht="15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</row>
    <row r="26" spans="1:13" s="9" customFormat="1" ht="15" customHeight="1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</row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</sheetData>
  <sheetProtection/>
  <mergeCells count="12">
    <mergeCell ref="A1:H1"/>
    <mergeCell ref="A2:C2"/>
    <mergeCell ref="A3:H3"/>
    <mergeCell ref="A4:H4"/>
    <mergeCell ref="A5:B5"/>
    <mergeCell ref="B6:C6"/>
    <mergeCell ref="A8:A9"/>
    <mergeCell ref="B8:B9"/>
    <mergeCell ref="C8:C9"/>
    <mergeCell ref="D8:H8"/>
    <mergeCell ref="A17:H17"/>
    <mergeCell ref="A18:H18"/>
  </mergeCells>
  <printOptions/>
  <pageMargins left="0.38" right="0.7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474"/>
  <sheetViews>
    <sheetView zoomScale="90" zoomScaleNormal="90" zoomScalePageLayoutView="0" workbookViewId="0" topLeftCell="A184">
      <selection activeCell="F457" sqref="F457"/>
    </sheetView>
  </sheetViews>
  <sheetFormatPr defaultColWidth="9.140625" defaultRowHeight="15"/>
  <cols>
    <col min="1" max="1" width="5.140625" style="0" customWidth="1"/>
    <col min="2" max="2" width="11.140625" style="9" customWidth="1"/>
    <col min="3" max="3" width="60.57421875" style="267" customWidth="1"/>
    <col min="4" max="4" width="8.7109375" style="0" customWidth="1"/>
    <col min="5" max="5" width="13.00390625" style="0" customWidth="1"/>
    <col min="6" max="6" width="10.57421875" style="0" customWidth="1"/>
    <col min="7" max="7" width="9.8515625" style="9" customWidth="1"/>
    <col min="8" max="8" width="13.8515625" style="0" customWidth="1"/>
    <col min="9" max="9" width="10.8515625" style="0" customWidth="1"/>
    <col min="10" max="10" width="11.57421875" style="0" customWidth="1"/>
    <col min="11" max="11" width="12.00390625" style="0" customWidth="1"/>
    <col min="12" max="12" width="11.8515625" style="0" customWidth="1"/>
    <col min="13" max="13" width="14.8515625" style="0" customWidth="1"/>
    <col min="14" max="14" width="15.00390625" style="0" bestFit="1" customWidth="1"/>
    <col min="15" max="15" width="13.28125" style="0" bestFit="1" customWidth="1"/>
  </cols>
  <sheetData>
    <row r="1" spans="1:13" ht="72" customHeight="1">
      <c r="A1" s="372" t="s">
        <v>877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9" customFormat="1" ht="33.75" customHeight="1">
      <c r="A2" s="373" t="s">
        <v>11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s="9" customFormat="1" ht="20.25" customHeight="1">
      <c r="A3" s="374" t="s">
        <v>7</v>
      </c>
      <c r="B3" s="376" t="s">
        <v>41</v>
      </c>
      <c r="C3" s="378" t="s">
        <v>9</v>
      </c>
      <c r="D3" s="370" t="s">
        <v>0</v>
      </c>
      <c r="E3" s="376" t="s">
        <v>41</v>
      </c>
      <c r="F3" s="370" t="s">
        <v>1</v>
      </c>
      <c r="G3" s="368" t="s">
        <v>2</v>
      </c>
      <c r="H3" s="369"/>
      <c r="I3" s="368" t="s">
        <v>5</v>
      </c>
      <c r="J3" s="369"/>
      <c r="K3" s="368" t="s">
        <v>6</v>
      </c>
      <c r="L3" s="369"/>
      <c r="M3" s="370" t="s">
        <v>4</v>
      </c>
    </row>
    <row r="4" spans="1:13" s="9" customFormat="1" ht="31.5" customHeight="1">
      <c r="A4" s="375"/>
      <c r="B4" s="377"/>
      <c r="C4" s="379"/>
      <c r="D4" s="371"/>
      <c r="E4" s="377"/>
      <c r="F4" s="371"/>
      <c r="G4" s="10" t="s">
        <v>3</v>
      </c>
      <c r="H4" s="11" t="s">
        <v>4</v>
      </c>
      <c r="I4" s="10" t="s">
        <v>3</v>
      </c>
      <c r="J4" s="11" t="s">
        <v>4</v>
      </c>
      <c r="K4" s="10" t="s">
        <v>3</v>
      </c>
      <c r="L4" s="11" t="s">
        <v>4</v>
      </c>
      <c r="M4" s="371"/>
    </row>
    <row r="5" spans="1:13" s="9" customFormat="1" ht="18" customHeight="1">
      <c r="A5" s="2">
        <v>1</v>
      </c>
      <c r="B5" s="2">
        <v>2</v>
      </c>
      <c r="C5" s="257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9" customFormat="1" ht="23.25" customHeight="1">
      <c r="A6" s="12">
        <v>1</v>
      </c>
      <c r="B6" s="2"/>
      <c r="C6" s="258" t="s">
        <v>332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3">
      <c r="A7" s="356">
        <v>2</v>
      </c>
      <c r="B7" s="353" t="s">
        <v>335</v>
      </c>
      <c r="C7" s="259" t="s">
        <v>333</v>
      </c>
      <c r="D7" s="190" t="s">
        <v>429</v>
      </c>
      <c r="E7" s="42"/>
      <c r="F7" s="43">
        <v>328.2</v>
      </c>
      <c r="G7" s="44"/>
      <c r="H7" s="45"/>
      <c r="I7" s="44"/>
      <c r="J7" s="45"/>
      <c r="K7" s="44"/>
      <c r="L7" s="45"/>
      <c r="M7" s="46">
        <f>M9+M8</f>
        <v>0</v>
      </c>
    </row>
    <row r="8" spans="1:13" ht="15.75">
      <c r="A8" s="357"/>
      <c r="B8" s="354"/>
      <c r="C8" s="60" t="s">
        <v>44</v>
      </c>
      <c r="D8" s="190" t="s">
        <v>45</v>
      </c>
      <c r="E8" s="304">
        <v>22</v>
      </c>
      <c r="F8" s="43">
        <f>F7*E8</f>
        <v>7220.4</v>
      </c>
      <c r="G8" s="48"/>
      <c r="H8" s="305"/>
      <c r="I8" s="48"/>
      <c r="J8" s="305">
        <f>I8*F8</f>
        <v>0</v>
      </c>
      <c r="K8" s="48"/>
      <c r="L8" s="305"/>
      <c r="M8" s="43">
        <f>L8+J8+G8</f>
        <v>0</v>
      </c>
    </row>
    <row r="9" spans="1:13" ht="16.5">
      <c r="A9" s="358"/>
      <c r="B9" s="355"/>
      <c r="C9" s="259" t="s">
        <v>334</v>
      </c>
      <c r="D9" s="43" t="s">
        <v>16</v>
      </c>
      <c r="E9" s="304">
        <v>0.17</v>
      </c>
      <c r="F9" s="43">
        <f>E9*F7</f>
        <v>55.794000000000004</v>
      </c>
      <c r="G9" s="48"/>
      <c r="H9" s="305"/>
      <c r="I9" s="48"/>
      <c r="J9" s="305">
        <f>I9*F9</f>
        <v>0</v>
      </c>
      <c r="K9" s="48"/>
      <c r="L9" s="50">
        <f>K9*F9</f>
        <v>0</v>
      </c>
      <c r="M9" s="51">
        <f>L9+J9+H9</f>
        <v>0</v>
      </c>
    </row>
    <row r="10" spans="1:13" ht="47.25">
      <c r="A10" s="356">
        <v>3</v>
      </c>
      <c r="B10" s="359" t="s">
        <v>50</v>
      </c>
      <c r="C10" s="60" t="s">
        <v>51</v>
      </c>
      <c r="D10" s="190" t="s">
        <v>430</v>
      </c>
      <c r="E10" s="190"/>
      <c r="F10" s="305">
        <v>1.98</v>
      </c>
      <c r="G10" s="305"/>
      <c r="H10" s="305"/>
      <c r="I10" s="305"/>
      <c r="J10" s="305"/>
      <c r="K10" s="305"/>
      <c r="L10" s="305"/>
      <c r="M10" s="52">
        <f>M14+M13+M12+M11</f>
        <v>0</v>
      </c>
    </row>
    <row r="11" spans="1:13" ht="15.75">
      <c r="A11" s="357"/>
      <c r="B11" s="360"/>
      <c r="C11" s="60" t="s">
        <v>44</v>
      </c>
      <c r="D11" s="190" t="s">
        <v>45</v>
      </c>
      <c r="E11" s="190">
        <v>13.2</v>
      </c>
      <c r="F11" s="305">
        <f>F10*E11</f>
        <v>26.136</v>
      </c>
      <c r="G11" s="305"/>
      <c r="H11" s="305"/>
      <c r="I11" s="305"/>
      <c r="J11" s="305">
        <f>I11*F11</f>
        <v>0</v>
      </c>
      <c r="K11" s="305"/>
      <c r="L11" s="305"/>
      <c r="M11" s="50">
        <f>L11+J11+H11</f>
        <v>0</v>
      </c>
    </row>
    <row r="12" spans="1:13" ht="15.75">
      <c r="A12" s="357"/>
      <c r="B12" s="360"/>
      <c r="C12" s="60" t="s">
        <v>52</v>
      </c>
      <c r="D12" s="190" t="s">
        <v>53</v>
      </c>
      <c r="E12" s="190">
        <v>29.5</v>
      </c>
      <c r="F12" s="305">
        <f>F10*E12</f>
        <v>58.41</v>
      </c>
      <c r="G12" s="305"/>
      <c r="H12" s="305"/>
      <c r="I12" s="305"/>
      <c r="J12" s="305"/>
      <c r="K12" s="305"/>
      <c r="L12" s="305">
        <f>K12*F12</f>
        <v>0</v>
      </c>
      <c r="M12" s="50">
        <f>L12+J12+H12</f>
        <v>0</v>
      </c>
    </row>
    <row r="13" spans="1:13" ht="15.75">
      <c r="A13" s="357"/>
      <c r="B13" s="360"/>
      <c r="C13" s="60" t="s">
        <v>124</v>
      </c>
      <c r="D13" s="190" t="s">
        <v>16</v>
      </c>
      <c r="E13" s="190">
        <v>2.1</v>
      </c>
      <c r="F13" s="305">
        <f>F10*E13</f>
        <v>4.158</v>
      </c>
      <c r="G13" s="305"/>
      <c r="H13" s="305"/>
      <c r="I13" s="305"/>
      <c r="J13" s="305"/>
      <c r="K13" s="305"/>
      <c r="L13" s="305">
        <f>K13*F13</f>
        <v>0</v>
      </c>
      <c r="M13" s="50">
        <f>L13+J13+H13</f>
        <v>0</v>
      </c>
    </row>
    <row r="14" spans="1:13" ht="31.5">
      <c r="A14" s="357"/>
      <c r="B14" s="360"/>
      <c r="C14" s="60" t="s">
        <v>336</v>
      </c>
      <c r="D14" s="190" t="s">
        <v>429</v>
      </c>
      <c r="E14" s="190">
        <v>1070</v>
      </c>
      <c r="F14" s="305">
        <f>F10*E14</f>
        <v>2118.6</v>
      </c>
      <c r="G14" s="305"/>
      <c r="H14" s="305">
        <f>G14*F14</f>
        <v>0</v>
      </c>
      <c r="I14" s="305"/>
      <c r="J14" s="305">
        <f>I14*F14</f>
        <v>0</v>
      </c>
      <c r="K14" s="305"/>
      <c r="L14" s="305">
        <f>K14*F14</f>
        <v>0</v>
      </c>
      <c r="M14" s="50">
        <f>L14+J14+H14</f>
        <v>0</v>
      </c>
    </row>
    <row r="15" spans="1:13" ht="27.75" customHeight="1">
      <c r="A15" s="358"/>
      <c r="B15" s="361"/>
      <c r="C15" s="260" t="s">
        <v>244</v>
      </c>
      <c r="D15" s="190"/>
      <c r="E15" s="190"/>
      <c r="F15" s="305"/>
      <c r="G15" s="305"/>
      <c r="H15" s="305"/>
      <c r="I15" s="305"/>
      <c r="J15" s="305"/>
      <c r="K15" s="305"/>
      <c r="L15" s="305"/>
      <c r="M15" s="50"/>
    </row>
    <row r="16" spans="1:13" ht="47.25">
      <c r="A16" s="356">
        <v>4</v>
      </c>
      <c r="B16" s="359" t="s">
        <v>50</v>
      </c>
      <c r="C16" s="60" t="s">
        <v>51</v>
      </c>
      <c r="D16" s="190" t="s">
        <v>430</v>
      </c>
      <c r="E16" s="190"/>
      <c r="F16" s="305">
        <v>4.85</v>
      </c>
      <c r="G16" s="305"/>
      <c r="H16" s="305"/>
      <c r="I16" s="305"/>
      <c r="J16" s="305"/>
      <c r="K16" s="305"/>
      <c r="L16" s="305"/>
      <c r="M16" s="52">
        <f>M17+M18+M19+M20</f>
        <v>0</v>
      </c>
    </row>
    <row r="17" spans="1:13" ht="15.75">
      <c r="A17" s="357"/>
      <c r="B17" s="360"/>
      <c r="C17" s="60" t="s">
        <v>44</v>
      </c>
      <c r="D17" s="190" t="s">
        <v>45</v>
      </c>
      <c r="E17" s="190">
        <v>13.2</v>
      </c>
      <c r="F17" s="305">
        <f>F16*E17</f>
        <v>64.02</v>
      </c>
      <c r="G17" s="305"/>
      <c r="H17" s="305"/>
      <c r="I17" s="305"/>
      <c r="J17" s="305">
        <f>I17*F17</f>
        <v>0</v>
      </c>
      <c r="K17" s="305"/>
      <c r="L17" s="305"/>
      <c r="M17" s="50">
        <f>L17+J17+H17</f>
        <v>0</v>
      </c>
    </row>
    <row r="18" spans="1:13" ht="15.75">
      <c r="A18" s="357"/>
      <c r="B18" s="360"/>
      <c r="C18" s="60" t="s">
        <v>52</v>
      </c>
      <c r="D18" s="190" t="s">
        <v>53</v>
      </c>
      <c r="E18" s="190">
        <v>29.5</v>
      </c>
      <c r="F18" s="305">
        <f>F16*E18</f>
        <v>143.075</v>
      </c>
      <c r="G18" s="305"/>
      <c r="H18" s="305"/>
      <c r="I18" s="305"/>
      <c r="J18" s="305"/>
      <c r="K18" s="305"/>
      <c r="L18" s="305">
        <f>K18*F18</f>
        <v>0</v>
      </c>
      <c r="M18" s="50">
        <f>L18+J18+H18</f>
        <v>0</v>
      </c>
    </row>
    <row r="19" spans="1:13" ht="15.75">
      <c r="A19" s="357"/>
      <c r="B19" s="360"/>
      <c r="C19" s="60" t="s">
        <v>124</v>
      </c>
      <c r="D19" s="190" t="s">
        <v>16</v>
      </c>
      <c r="E19" s="190">
        <v>2.1</v>
      </c>
      <c r="F19" s="305">
        <f>F16*E19</f>
        <v>10.185</v>
      </c>
      <c r="G19" s="305"/>
      <c r="H19" s="305"/>
      <c r="I19" s="305"/>
      <c r="J19" s="305"/>
      <c r="K19" s="305"/>
      <c r="L19" s="305">
        <f>K19*F19</f>
        <v>0</v>
      </c>
      <c r="M19" s="50">
        <f>L19+J19+H19</f>
        <v>0</v>
      </c>
    </row>
    <row r="20" spans="1:13" ht="26.25" customHeight="1">
      <c r="A20" s="358"/>
      <c r="B20" s="361"/>
      <c r="C20" s="60" t="s">
        <v>12</v>
      </c>
      <c r="D20" s="190" t="s">
        <v>54</v>
      </c>
      <c r="E20" s="190">
        <v>1750</v>
      </c>
      <c r="F20" s="305">
        <f>E20*F16</f>
        <v>8487.5</v>
      </c>
      <c r="G20" s="305"/>
      <c r="H20" s="305">
        <f>G20*F20</f>
        <v>0</v>
      </c>
      <c r="I20" s="305"/>
      <c r="J20" s="305">
        <f>I20*F20</f>
        <v>0</v>
      </c>
      <c r="K20" s="305"/>
      <c r="L20" s="305">
        <f>K20*F20</f>
        <v>0</v>
      </c>
      <c r="M20" s="50">
        <f>L20+J20+H20</f>
        <v>0</v>
      </c>
    </row>
    <row r="21" spans="1:13" ht="52.5" customHeight="1">
      <c r="A21" s="356">
        <v>5</v>
      </c>
      <c r="B21" s="359" t="s">
        <v>50</v>
      </c>
      <c r="C21" s="234" t="s">
        <v>785</v>
      </c>
      <c r="D21" s="190" t="s">
        <v>430</v>
      </c>
      <c r="E21" s="190"/>
      <c r="F21" s="305">
        <v>2.2</v>
      </c>
      <c r="G21" s="305"/>
      <c r="H21" s="305"/>
      <c r="I21" s="305"/>
      <c r="J21" s="305"/>
      <c r="K21" s="305"/>
      <c r="L21" s="305"/>
      <c r="M21" s="52">
        <f>M22+M23+M24+M25</f>
        <v>0</v>
      </c>
    </row>
    <row r="22" spans="1:13" s="189" customFormat="1" ht="15.75">
      <c r="A22" s="357"/>
      <c r="B22" s="360"/>
      <c r="C22" s="60" t="s">
        <v>44</v>
      </c>
      <c r="D22" s="190" t="s">
        <v>45</v>
      </c>
      <c r="E22" s="190">
        <v>13.2</v>
      </c>
      <c r="F22" s="305">
        <f>F21*E22</f>
        <v>29.04</v>
      </c>
      <c r="G22" s="305"/>
      <c r="H22" s="305"/>
      <c r="I22" s="305"/>
      <c r="J22" s="305">
        <f>I22*F22</f>
        <v>0</v>
      </c>
      <c r="K22" s="305"/>
      <c r="L22" s="305"/>
      <c r="M22" s="50">
        <f>L22+J22+H22</f>
        <v>0</v>
      </c>
    </row>
    <row r="23" spans="1:13" s="189" customFormat="1" ht="15.75">
      <c r="A23" s="357"/>
      <c r="B23" s="360"/>
      <c r="C23" s="60" t="s">
        <v>52</v>
      </c>
      <c r="D23" s="190" t="s">
        <v>53</v>
      </c>
      <c r="E23" s="190">
        <v>29.5</v>
      </c>
      <c r="F23" s="305">
        <f>F21*E23</f>
        <v>64.9</v>
      </c>
      <c r="G23" s="305"/>
      <c r="H23" s="305"/>
      <c r="I23" s="305"/>
      <c r="J23" s="305"/>
      <c r="K23" s="305"/>
      <c r="L23" s="305">
        <f>K23*F23</f>
        <v>0</v>
      </c>
      <c r="M23" s="50">
        <f>L23+J23+H23</f>
        <v>0</v>
      </c>
    </row>
    <row r="24" spans="1:13" s="189" customFormat="1" ht="15.75">
      <c r="A24" s="357"/>
      <c r="B24" s="360"/>
      <c r="C24" s="60" t="s">
        <v>124</v>
      </c>
      <c r="D24" s="190" t="s">
        <v>16</v>
      </c>
      <c r="E24" s="190">
        <v>2.1</v>
      </c>
      <c r="F24" s="305">
        <f>F21*E24</f>
        <v>4.620000000000001</v>
      </c>
      <c r="G24" s="305"/>
      <c r="H24" s="305"/>
      <c r="I24" s="305"/>
      <c r="J24" s="305"/>
      <c r="K24" s="305"/>
      <c r="L24" s="305">
        <f>K24*F24</f>
        <v>0</v>
      </c>
      <c r="M24" s="50">
        <f>L24+J24+H24</f>
        <v>0</v>
      </c>
    </row>
    <row r="25" spans="1:13" ht="19.5" customHeight="1">
      <c r="A25" s="358"/>
      <c r="B25" s="361"/>
      <c r="C25" s="60" t="s">
        <v>393</v>
      </c>
      <c r="D25" s="190" t="s">
        <v>54</v>
      </c>
      <c r="E25" s="190">
        <v>1750</v>
      </c>
      <c r="F25" s="305">
        <f>F21*E25</f>
        <v>3850.0000000000005</v>
      </c>
      <c r="G25" s="305"/>
      <c r="H25" s="305"/>
      <c r="I25" s="305"/>
      <c r="J25" s="305"/>
      <c r="K25" s="305"/>
      <c r="L25" s="50">
        <f>K25*F25</f>
        <v>0</v>
      </c>
      <c r="M25" s="50">
        <f>L25+J25+H25</f>
        <v>0</v>
      </c>
    </row>
    <row r="26" spans="1:13" ht="27.75" customHeight="1">
      <c r="A26" s="356">
        <v>6</v>
      </c>
      <c r="B26" s="359" t="s">
        <v>722</v>
      </c>
      <c r="C26" s="234" t="s">
        <v>386</v>
      </c>
      <c r="D26" s="190" t="s">
        <v>724</v>
      </c>
      <c r="E26" s="190"/>
      <c r="F26" s="53">
        <v>5</v>
      </c>
      <c r="G26" s="50"/>
      <c r="H26" s="50"/>
      <c r="I26" s="50"/>
      <c r="J26" s="50"/>
      <c r="K26" s="50"/>
      <c r="L26" s="50"/>
      <c r="M26" s="52">
        <f>SUM(M27:M32)</f>
        <v>0</v>
      </c>
    </row>
    <row r="27" spans="1:13" ht="15.75">
      <c r="A27" s="357"/>
      <c r="B27" s="360"/>
      <c r="C27" s="60" t="s">
        <v>44</v>
      </c>
      <c r="D27" s="305" t="s">
        <v>45</v>
      </c>
      <c r="E27" s="305">
        <v>15</v>
      </c>
      <c r="F27" s="50">
        <f>F26*E27</f>
        <v>75</v>
      </c>
      <c r="G27" s="52"/>
      <c r="H27" s="50"/>
      <c r="I27" s="50"/>
      <c r="J27" s="50">
        <f>I27*F27</f>
        <v>0</v>
      </c>
      <c r="K27" s="50"/>
      <c r="L27" s="50"/>
      <c r="M27" s="50">
        <f aca="true" t="shared" si="0" ref="M27:M32">L27+J27+H27</f>
        <v>0</v>
      </c>
    </row>
    <row r="28" spans="1:13" ht="15.75">
      <c r="A28" s="357"/>
      <c r="B28" s="360"/>
      <c r="C28" s="60" t="s">
        <v>298</v>
      </c>
      <c r="D28" s="305" t="s">
        <v>53</v>
      </c>
      <c r="E28" s="305">
        <v>2.16</v>
      </c>
      <c r="F28" s="50">
        <f>E28*F26</f>
        <v>10.8</v>
      </c>
      <c r="G28" s="52"/>
      <c r="H28" s="50"/>
      <c r="I28" s="50"/>
      <c r="J28" s="50"/>
      <c r="K28" s="50"/>
      <c r="L28" s="50">
        <f>K28*F28</f>
        <v>0</v>
      </c>
      <c r="M28" s="50">
        <f t="shared" si="0"/>
        <v>0</v>
      </c>
    </row>
    <row r="29" spans="1:13" ht="15.75">
      <c r="A29" s="357"/>
      <c r="B29" s="360"/>
      <c r="C29" s="60" t="s">
        <v>299</v>
      </c>
      <c r="D29" s="305" t="s">
        <v>53</v>
      </c>
      <c r="E29" s="305">
        <v>2.73</v>
      </c>
      <c r="F29" s="50">
        <f>F26*E29</f>
        <v>13.65</v>
      </c>
      <c r="G29" s="50"/>
      <c r="H29" s="50"/>
      <c r="I29" s="50"/>
      <c r="J29" s="50"/>
      <c r="K29" s="50"/>
      <c r="L29" s="50">
        <f>K29*F29</f>
        <v>0</v>
      </c>
      <c r="M29" s="50">
        <f t="shared" si="0"/>
        <v>0</v>
      </c>
    </row>
    <row r="30" spans="1:13" ht="15.75">
      <c r="A30" s="357"/>
      <c r="B30" s="360"/>
      <c r="C30" s="60" t="s">
        <v>300</v>
      </c>
      <c r="D30" s="305" t="s">
        <v>53</v>
      </c>
      <c r="E30" s="305">
        <v>7.6</v>
      </c>
      <c r="F30" s="50">
        <f>E30*F26</f>
        <v>38</v>
      </c>
      <c r="G30" s="50"/>
      <c r="H30" s="50"/>
      <c r="I30" s="50"/>
      <c r="J30" s="50"/>
      <c r="K30" s="50"/>
      <c r="L30" s="50">
        <f>K30*F30</f>
        <v>0</v>
      </c>
      <c r="M30" s="50">
        <f t="shared" si="0"/>
        <v>0</v>
      </c>
    </row>
    <row r="31" spans="1:13" ht="18">
      <c r="A31" s="357"/>
      <c r="B31" s="360"/>
      <c r="C31" s="60" t="s">
        <v>725</v>
      </c>
      <c r="D31" s="190" t="s">
        <v>431</v>
      </c>
      <c r="E31" s="190">
        <v>122</v>
      </c>
      <c r="F31" s="50">
        <f>E31*F26</f>
        <v>610</v>
      </c>
      <c r="G31" s="50"/>
      <c r="H31" s="50">
        <f>G31*F31</f>
        <v>0</v>
      </c>
      <c r="I31" s="50"/>
      <c r="J31" s="50"/>
      <c r="K31" s="50"/>
      <c r="L31" s="50"/>
      <c r="M31" s="50">
        <f t="shared" si="0"/>
        <v>0</v>
      </c>
    </row>
    <row r="32" spans="1:13" ht="15.75">
      <c r="A32" s="358"/>
      <c r="B32" s="361"/>
      <c r="C32" s="60" t="s">
        <v>302</v>
      </c>
      <c r="D32" s="305" t="s">
        <v>53</v>
      </c>
      <c r="E32" s="305">
        <v>7</v>
      </c>
      <c r="F32" s="50">
        <f>E32*F26</f>
        <v>35</v>
      </c>
      <c r="G32" s="50"/>
      <c r="H32" s="50"/>
      <c r="I32" s="50"/>
      <c r="J32" s="50"/>
      <c r="K32" s="50"/>
      <c r="L32" s="50">
        <f>K32*F32</f>
        <v>0</v>
      </c>
      <c r="M32" s="50">
        <f t="shared" si="0"/>
        <v>0</v>
      </c>
    </row>
    <row r="33" spans="1:13" s="189" customFormat="1" ht="74.25" customHeight="1">
      <c r="A33" s="356">
        <v>7</v>
      </c>
      <c r="B33" s="359" t="s">
        <v>50</v>
      </c>
      <c r="C33" s="234" t="s">
        <v>854</v>
      </c>
      <c r="D33" s="190" t="s">
        <v>430</v>
      </c>
      <c r="E33" s="190"/>
      <c r="F33" s="305">
        <v>2.2</v>
      </c>
      <c r="G33" s="305"/>
      <c r="H33" s="305"/>
      <c r="I33" s="305"/>
      <c r="J33" s="305"/>
      <c r="K33" s="305"/>
      <c r="L33" s="305"/>
      <c r="M33" s="52">
        <f>M34+M35+M36+M37</f>
        <v>0</v>
      </c>
    </row>
    <row r="34" spans="1:13" s="189" customFormat="1" ht="15.75">
      <c r="A34" s="357"/>
      <c r="B34" s="360"/>
      <c r="C34" s="60" t="s">
        <v>44</v>
      </c>
      <c r="D34" s="190" t="s">
        <v>45</v>
      </c>
      <c r="E34" s="190">
        <v>13.2</v>
      </c>
      <c r="F34" s="305">
        <f>F33*E34</f>
        <v>29.04</v>
      </c>
      <c r="G34" s="305"/>
      <c r="H34" s="305"/>
      <c r="I34" s="305"/>
      <c r="J34" s="305">
        <f>I34*F34</f>
        <v>0</v>
      </c>
      <c r="K34" s="305"/>
      <c r="L34" s="305"/>
      <c r="M34" s="50">
        <f>L34+J34+H34</f>
        <v>0</v>
      </c>
    </row>
    <row r="35" spans="1:13" s="189" customFormat="1" ht="15.75">
      <c r="A35" s="357"/>
      <c r="B35" s="360"/>
      <c r="C35" s="60" t="s">
        <v>52</v>
      </c>
      <c r="D35" s="190" t="s">
        <v>53</v>
      </c>
      <c r="E35" s="190">
        <v>29.5</v>
      </c>
      <c r="F35" s="305">
        <f>F33*E35</f>
        <v>64.9</v>
      </c>
      <c r="G35" s="305"/>
      <c r="H35" s="305"/>
      <c r="I35" s="305"/>
      <c r="J35" s="305"/>
      <c r="K35" s="305"/>
      <c r="L35" s="305">
        <f>K35*F35</f>
        <v>0</v>
      </c>
      <c r="M35" s="50">
        <f>L35+J35+H35</f>
        <v>0</v>
      </c>
    </row>
    <row r="36" spans="1:13" s="189" customFormat="1" ht="15.75">
      <c r="A36" s="357"/>
      <c r="B36" s="360"/>
      <c r="C36" s="60" t="s">
        <v>124</v>
      </c>
      <c r="D36" s="190" t="s">
        <v>16</v>
      </c>
      <c r="E36" s="190">
        <v>2.1</v>
      </c>
      <c r="F36" s="305">
        <f>F33*E36</f>
        <v>4.620000000000001</v>
      </c>
      <c r="G36" s="305"/>
      <c r="H36" s="305"/>
      <c r="I36" s="305"/>
      <c r="J36" s="305"/>
      <c r="K36" s="305"/>
      <c r="L36" s="305">
        <f>K36*F36</f>
        <v>0</v>
      </c>
      <c r="M36" s="50">
        <f>L36+J36+H36</f>
        <v>0</v>
      </c>
    </row>
    <row r="37" spans="1:13" s="189" customFormat="1" ht="19.5" customHeight="1">
      <c r="A37" s="358"/>
      <c r="B37" s="361"/>
      <c r="C37" s="60" t="s">
        <v>859</v>
      </c>
      <c r="D37" s="190" t="s">
        <v>54</v>
      </c>
      <c r="E37" s="190">
        <v>1750</v>
      </c>
      <c r="F37" s="305">
        <f>F33*E37</f>
        <v>3850.0000000000005</v>
      </c>
      <c r="G37" s="305"/>
      <c r="H37" s="305"/>
      <c r="I37" s="305"/>
      <c r="J37" s="305"/>
      <c r="K37" s="305"/>
      <c r="L37" s="50">
        <f>K37*F37</f>
        <v>0</v>
      </c>
      <c r="M37" s="50">
        <f>L37+J37+H37</f>
        <v>0</v>
      </c>
    </row>
    <row r="38" spans="1:13" s="189" customFormat="1" ht="33" customHeight="1">
      <c r="A38" s="356">
        <v>8</v>
      </c>
      <c r="B38" s="359" t="s">
        <v>869</v>
      </c>
      <c r="C38" s="60" t="s">
        <v>887</v>
      </c>
      <c r="D38" s="190" t="s">
        <v>430</v>
      </c>
      <c r="E38" s="190"/>
      <c r="F38" s="305">
        <v>2.2</v>
      </c>
      <c r="G38" s="305"/>
      <c r="H38" s="305"/>
      <c r="I38" s="305"/>
      <c r="J38" s="305"/>
      <c r="K38" s="305"/>
      <c r="L38" s="305"/>
      <c r="M38" s="52">
        <f>M39</f>
        <v>0</v>
      </c>
    </row>
    <row r="39" spans="1:13" s="189" customFormat="1" ht="15.75">
      <c r="A39" s="357"/>
      <c r="B39" s="360"/>
      <c r="C39" s="60" t="s">
        <v>252</v>
      </c>
      <c r="D39" s="190" t="s">
        <v>53</v>
      </c>
      <c r="E39" s="190">
        <v>2.91</v>
      </c>
      <c r="F39" s="305">
        <f>F38*E39</f>
        <v>6.402000000000001</v>
      </c>
      <c r="G39" s="305"/>
      <c r="H39" s="305"/>
      <c r="I39" s="305"/>
      <c r="J39" s="305"/>
      <c r="K39" s="50"/>
      <c r="L39" s="50">
        <f>K39*F39</f>
        <v>0</v>
      </c>
      <c r="M39" s="50">
        <f>L39+J39+H39</f>
        <v>0</v>
      </c>
    </row>
    <row r="40" spans="1:13" ht="42" customHeight="1">
      <c r="A40" s="165">
        <v>8</v>
      </c>
      <c r="B40" s="212" t="s">
        <v>499</v>
      </c>
      <c r="C40" s="234" t="s">
        <v>385</v>
      </c>
      <c r="D40" s="190" t="s">
        <v>432</v>
      </c>
      <c r="E40" s="190"/>
      <c r="F40" s="305">
        <v>300</v>
      </c>
      <c r="G40" s="305"/>
      <c r="H40" s="305">
        <f>G40*F40</f>
        <v>0</v>
      </c>
      <c r="I40" s="305"/>
      <c r="J40" s="305">
        <f>I40*F40</f>
        <v>0</v>
      </c>
      <c r="K40" s="305"/>
      <c r="L40" s="305">
        <f>F40*K40</f>
        <v>0</v>
      </c>
      <c r="M40" s="52">
        <f>H40+J40+L40</f>
        <v>0</v>
      </c>
    </row>
    <row r="41" spans="1:13" ht="18">
      <c r="A41" s="359" t="s">
        <v>686</v>
      </c>
      <c r="B41" s="359" t="s">
        <v>328</v>
      </c>
      <c r="C41" s="60" t="s">
        <v>327</v>
      </c>
      <c r="D41" s="190" t="s">
        <v>435</v>
      </c>
      <c r="E41" s="190"/>
      <c r="F41" s="305">
        <v>91.4</v>
      </c>
      <c r="G41" s="305"/>
      <c r="H41" s="305"/>
      <c r="I41" s="305"/>
      <c r="J41" s="305"/>
      <c r="K41" s="305"/>
      <c r="L41" s="305"/>
      <c r="M41" s="52">
        <f>M42+M43</f>
        <v>0</v>
      </c>
    </row>
    <row r="42" spans="1:13" ht="18">
      <c r="A42" s="360"/>
      <c r="B42" s="360"/>
      <c r="C42" s="60" t="s">
        <v>434</v>
      </c>
      <c r="D42" s="190" t="s">
        <v>53</v>
      </c>
      <c r="E42" s="190">
        <v>25</v>
      </c>
      <c r="F42" s="305">
        <f>F41*E42</f>
        <v>2285</v>
      </c>
      <c r="G42" s="305"/>
      <c r="H42" s="305"/>
      <c r="I42" s="305"/>
      <c r="J42" s="305"/>
      <c r="K42" s="305"/>
      <c r="L42" s="305">
        <f>K42*F42</f>
        <v>0</v>
      </c>
      <c r="M42" s="55">
        <f>L42+J42+H42</f>
        <v>0</v>
      </c>
    </row>
    <row r="43" spans="1:13" ht="31.5">
      <c r="A43" s="361"/>
      <c r="B43" s="361"/>
      <c r="C43" s="60" t="s">
        <v>390</v>
      </c>
      <c r="D43" s="190" t="s">
        <v>389</v>
      </c>
      <c r="E43" s="190"/>
      <c r="F43" s="305">
        <v>175</v>
      </c>
      <c r="G43" s="305"/>
      <c r="H43" s="305">
        <f>G43*F43</f>
        <v>0</v>
      </c>
      <c r="I43" s="305"/>
      <c r="J43" s="305">
        <f>I43*F43</f>
        <v>0</v>
      </c>
      <c r="K43" s="305"/>
      <c r="L43" s="305">
        <f>K43*F43</f>
        <v>0</v>
      </c>
      <c r="M43" s="55">
        <f>L43+J43+H43</f>
        <v>0</v>
      </c>
    </row>
    <row r="44" spans="1:13" ht="18">
      <c r="A44" s="356">
        <v>10</v>
      </c>
      <c r="B44" s="359" t="s">
        <v>56</v>
      </c>
      <c r="C44" s="234" t="s">
        <v>789</v>
      </c>
      <c r="D44" s="190" t="s">
        <v>435</v>
      </c>
      <c r="E44" s="190"/>
      <c r="F44" s="305">
        <v>0.9</v>
      </c>
      <c r="G44" s="305"/>
      <c r="H44" s="305"/>
      <c r="I44" s="305"/>
      <c r="J44" s="305"/>
      <c r="K44" s="305"/>
      <c r="L44" s="305"/>
      <c r="M44" s="52">
        <f>SUM(M45:M48)</f>
        <v>0</v>
      </c>
    </row>
    <row r="45" spans="1:13" ht="15.75">
      <c r="A45" s="357"/>
      <c r="B45" s="360"/>
      <c r="C45" s="60" t="s">
        <v>685</v>
      </c>
      <c r="D45" s="305" t="s">
        <v>45</v>
      </c>
      <c r="E45" s="305">
        <v>137</v>
      </c>
      <c r="F45" s="50">
        <f>F44*E45</f>
        <v>123.3</v>
      </c>
      <c r="G45" s="52"/>
      <c r="H45" s="50"/>
      <c r="I45" s="50"/>
      <c r="J45" s="50">
        <f>I45*F45</f>
        <v>0</v>
      </c>
      <c r="K45" s="50"/>
      <c r="L45" s="50"/>
      <c r="M45" s="50">
        <f>L45+J45+H45</f>
        <v>0</v>
      </c>
    </row>
    <row r="46" spans="1:13" ht="15.75">
      <c r="A46" s="357"/>
      <c r="B46" s="360"/>
      <c r="C46" s="60" t="s">
        <v>117</v>
      </c>
      <c r="D46" s="305" t="s">
        <v>16</v>
      </c>
      <c r="E46" s="305">
        <v>28.3</v>
      </c>
      <c r="F46" s="50">
        <f>E46*F44</f>
        <v>25.470000000000002</v>
      </c>
      <c r="G46" s="52"/>
      <c r="H46" s="50"/>
      <c r="I46" s="50"/>
      <c r="J46" s="50"/>
      <c r="K46" s="50"/>
      <c r="L46" s="50">
        <f>K46*F46</f>
        <v>0</v>
      </c>
      <c r="M46" s="50">
        <f>L46+J46+H46</f>
        <v>0</v>
      </c>
    </row>
    <row r="47" spans="1:13" ht="15.75">
      <c r="A47" s="357"/>
      <c r="B47" s="360"/>
      <c r="C47" s="60" t="s">
        <v>788</v>
      </c>
      <c r="D47" s="305" t="s">
        <v>57</v>
      </c>
      <c r="E47" s="305">
        <v>102</v>
      </c>
      <c r="F47" s="50">
        <f>E47*F44</f>
        <v>91.8</v>
      </c>
      <c r="G47" s="50"/>
      <c r="H47" s="50">
        <f>G47*F47</f>
        <v>0</v>
      </c>
      <c r="I47" s="50"/>
      <c r="J47" s="50"/>
      <c r="K47" s="50"/>
      <c r="L47" s="50"/>
      <c r="M47" s="50">
        <f>L47+J47+H47</f>
        <v>0</v>
      </c>
    </row>
    <row r="48" spans="1:13" ht="15.75">
      <c r="A48" s="358"/>
      <c r="B48" s="361"/>
      <c r="C48" s="60" t="s">
        <v>58</v>
      </c>
      <c r="D48" s="305" t="s">
        <v>16</v>
      </c>
      <c r="E48" s="190">
        <v>62</v>
      </c>
      <c r="F48" s="50">
        <f>F44*E48</f>
        <v>55.800000000000004</v>
      </c>
      <c r="G48" s="50"/>
      <c r="H48" s="50">
        <f>G48*F48</f>
        <v>0</v>
      </c>
      <c r="I48" s="50"/>
      <c r="J48" s="50"/>
      <c r="K48" s="50"/>
      <c r="L48" s="50"/>
      <c r="M48" s="50">
        <f>L48+J48+H48</f>
        <v>0</v>
      </c>
    </row>
    <row r="49" spans="1:13" ht="31.5">
      <c r="A49" s="362">
        <v>11</v>
      </c>
      <c r="B49" s="359" t="s">
        <v>60</v>
      </c>
      <c r="C49" s="234" t="s">
        <v>129</v>
      </c>
      <c r="D49" s="56" t="s">
        <v>436</v>
      </c>
      <c r="E49" s="56"/>
      <c r="F49" s="56">
        <v>10.8</v>
      </c>
      <c r="G49" s="56"/>
      <c r="H49" s="56"/>
      <c r="I49" s="56"/>
      <c r="J49" s="56"/>
      <c r="K49" s="56"/>
      <c r="L49" s="56"/>
      <c r="M49" s="52">
        <f>SUM(M50:M57)</f>
        <v>0</v>
      </c>
    </row>
    <row r="50" spans="1:13" ht="15.75">
      <c r="A50" s="363"/>
      <c r="B50" s="360"/>
      <c r="C50" s="60" t="s">
        <v>116</v>
      </c>
      <c r="D50" s="305" t="s">
        <v>726</v>
      </c>
      <c r="E50" s="305">
        <v>100</v>
      </c>
      <c r="F50" s="50">
        <f>E50*F49</f>
        <v>1080</v>
      </c>
      <c r="G50" s="52"/>
      <c r="H50" s="50"/>
      <c r="I50" s="50"/>
      <c r="J50" s="50">
        <f>I50*F50</f>
        <v>0</v>
      </c>
      <c r="K50" s="50"/>
      <c r="L50" s="50"/>
      <c r="M50" s="50">
        <f>L50+J50+H50</f>
        <v>0</v>
      </c>
    </row>
    <row r="51" spans="1:13" ht="15.75">
      <c r="A51" s="363"/>
      <c r="B51" s="360"/>
      <c r="C51" s="60" t="s">
        <v>117</v>
      </c>
      <c r="D51" s="305"/>
      <c r="E51" s="305"/>
      <c r="F51" s="50"/>
      <c r="G51" s="52"/>
      <c r="H51" s="50"/>
      <c r="I51" s="50"/>
      <c r="J51" s="50"/>
      <c r="K51" s="50"/>
      <c r="L51" s="50">
        <f>F49*K51</f>
        <v>0</v>
      </c>
      <c r="M51" s="50">
        <f aca="true" t="shared" si="1" ref="M51:M57">L51+J51+H51</f>
        <v>0</v>
      </c>
    </row>
    <row r="52" spans="1:13" ht="15.75">
      <c r="A52" s="363"/>
      <c r="B52" s="360"/>
      <c r="C52" s="60" t="s">
        <v>391</v>
      </c>
      <c r="D52" s="305" t="s">
        <v>57</v>
      </c>
      <c r="E52" s="305">
        <v>101.5</v>
      </c>
      <c r="F52" s="50">
        <f>E52*F49</f>
        <v>1096.2</v>
      </c>
      <c r="G52" s="50"/>
      <c r="H52" s="50">
        <f aca="true" t="shared" si="2" ref="H52:H57">G52*F52</f>
        <v>0</v>
      </c>
      <c r="I52" s="50"/>
      <c r="J52" s="50"/>
      <c r="K52" s="50"/>
      <c r="L52" s="50"/>
      <c r="M52" s="50">
        <f t="shared" si="1"/>
        <v>0</v>
      </c>
    </row>
    <row r="53" spans="1:13" ht="15.75">
      <c r="A53" s="363"/>
      <c r="B53" s="360"/>
      <c r="C53" s="60" t="s">
        <v>58</v>
      </c>
      <c r="D53" s="305" t="s">
        <v>16</v>
      </c>
      <c r="E53" s="190">
        <v>60</v>
      </c>
      <c r="F53" s="50">
        <f>F49*E53</f>
        <v>648</v>
      </c>
      <c r="G53" s="50"/>
      <c r="H53" s="50">
        <f t="shared" si="2"/>
        <v>0</v>
      </c>
      <c r="I53" s="50"/>
      <c r="J53" s="50"/>
      <c r="K53" s="50"/>
      <c r="L53" s="50"/>
      <c r="M53" s="50">
        <f t="shared" si="1"/>
        <v>0</v>
      </c>
    </row>
    <row r="54" spans="1:13" ht="15.75">
      <c r="A54" s="363"/>
      <c r="B54" s="360"/>
      <c r="C54" s="60" t="s">
        <v>13</v>
      </c>
      <c r="D54" s="305" t="s">
        <v>14</v>
      </c>
      <c r="E54" s="305"/>
      <c r="F54" s="305">
        <v>85.3</v>
      </c>
      <c r="G54" s="305"/>
      <c r="H54" s="305">
        <f t="shared" si="2"/>
        <v>0</v>
      </c>
      <c r="I54" s="305"/>
      <c r="J54" s="305"/>
      <c r="K54" s="305"/>
      <c r="L54" s="305"/>
      <c r="M54" s="50">
        <f t="shared" si="1"/>
        <v>0</v>
      </c>
    </row>
    <row r="55" spans="1:13" ht="15.75">
      <c r="A55" s="363"/>
      <c r="B55" s="360"/>
      <c r="C55" s="60" t="s">
        <v>15</v>
      </c>
      <c r="D55" s="305" t="s">
        <v>14</v>
      </c>
      <c r="E55" s="305"/>
      <c r="F55" s="305">
        <v>0.45</v>
      </c>
      <c r="G55" s="305"/>
      <c r="H55" s="305">
        <f t="shared" si="2"/>
        <v>0</v>
      </c>
      <c r="I55" s="305"/>
      <c r="J55" s="305"/>
      <c r="K55" s="305"/>
      <c r="L55" s="305"/>
      <c r="M55" s="50">
        <f t="shared" si="1"/>
        <v>0</v>
      </c>
    </row>
    <row r="56" spans="1:13" ht="18">
      <c r="A56" s="363"/>
      <c r="B56" s="360"/>
      <c r="C56" s="60" t="s">
        <v>59</v>
      </c>
      <c r="D56" s="190" t="s">
        <v>437</v>
      </c>
      <c r="E56" s="190">
        <v>70.3</v>
      </c>
      <c r="F56" s="305">
        <f>E56*F49</f>
        <v>759.24</v>
      </c>
      <c r="G56" s="305"/>
      <c r="H56" s="305">
        <f t="shared" si="2"/>
        <v>0</v>
      </c>
      <c r="I56" s="305"/>
      <c r="J56" s="305"/>
      <c r="K56" s="305"/>
      <c r="L56" s="305"/>
      <c r="M56" s="50">
        <f t="shared" si="1"/>
        <v>0</v>
      </c>
    </row>
    <row r="57" spans="1:13" ht="18">
      <c r="A57" s="364"/>
      <c r="B57" s="361"/>
      <c r="C57" s="60" t="s">
        <v>17</v>
      </c>
      <c r="D57" s="190" t="s">
        <v>431</v>
      </c>
      <c r="E57" s="190">
        <v>1.14</v>
      </c>
      <c r="F57" s="50">
        <f>E57*F49</f>
        <v>12.312</v>
      </c>
      <c r="G57" s="305"/>
      <c r="H57" s="305">
        <f t="shared" si="2"/>
        <v>0</v>
      </c>
      <c r="I57" s="305"/>
      <c r="J57" s="305"/>
      <c r="K57" s="305"/>
      <c r="L57" s="305"/>
      <c r="M57" s="50">
        <f t="shared" si="1"/>
        <v>0</v>
      </c>
    </row>
    <row r="58" spans="1:13" s="189" customFormat="1" ht="31.5">
      <c r="A58" s="362">
        <v>12</v>
      </c>
      <c r="B58" s="359" t="s">
        <v>727</v>
      </c>
      <c r="C58" s="234" t="s">
        <v>397</v>
      </c>
      <c r="D58" s="190" t="s">
        <v>94</v>
      </c>
      <c r="E58" s="190"/>
      <c r="F58" s="50">
        <v>21.8</v>
      </c>
      <c r="G58" s="305"/>
      <c r="H58" s="305"/>
      <c r="I58" s="305"/>
      <c r="J58" s="305"/>
      <c r="K58" s="305"/>
      <c r="L58" s="305"/>
      <c r="M58" s="81">
        <f>M59+M60+M61+M62</f>
        <v>0</v>
      </c>
    </row>
    <row r="59" spans="1:13" s="189" customFormat="1" ht="15.75">
      <c r="A59" s="363"/>
      <c r="B59" s="360"/>
      <c r="C59" s="60" t="s">
        <v>728</v>
      </c>
      <c r="D59" s="190" t="s">
        <v>45</v>
      </c>
      <c r="E59" s="190">
        <v>33.6</v>
      </c>
      <c r="F59" s="50">
        <f>F58*E59</f>
        <v>732.48</v>
      </c>
      <c r="G59" s="305"/>
      <c r="H59" s="305"/>
      <c r="I59" s="305"/>
      <c r="J59" s="305">
        <f>F59*I59</f>
        <v>0</v>
      </c>
      <c r="K59" s="305"/>
      <c r="L59" s="305"/>
      <c r="M59" s="50">
        <f>H59+J59+L59</f>
        <v>0</v>
      </c>
    </row>
    <row r="60" spans="1:13" s="189" customFormat="1" ht="15.75">
      <c r="A60" s="363"/>
      <c r="B60" s="360"/>
      <c r="C60" s="60" t="s">
        <v>127</v>
      </c>
      <c r="D60" s="190" t="s">
        <v>16</v>
      </c>
      <c r="E60" s="190">
        <v>1.5</v>
      </c>
      <c r="F60" s="50">
        <f>F58*E60</f>
        <v>32.7</v>
      </c>
      <c r="G60" s="305"/>
      <c r="H60" s="305"/>
      <c r="I60" s="305"/>
      <c r="J60" s="305"/>
      <c r="K60" s="305"/>
      <c r="L60" s="305">
        <f>F60*K60</f>
        <v>0</v>
      </c>
      <c r="M60" s="50">
        <f>H60+J60+K60</f>
        <v>0</v>
      </c>
    </row>
    <row r="61" spans="1:13" s="189" customFormat="1" ht="15.75">
      <c r="A61" s="363"/>
      <c r="B61" s="360"/>
      <c r="C61" s="60" t="s">
        <v>729</v>
      </c>
      <c r="D61" s="190" t="s">
        <v>14</v>
      </c>
      <c r="E61" s="190">
        <v>0.24</v>
      </c>
      <c r="F61" s="50">
        <f>F58*E61</f>
        <v>5.232</v>
      </c>
      <c r="G61" s="305"/>
      <c r="H61" s="305">
        <f>G61*F61</f>
        <v>0</v>
      </c>
      <c r="I61" s="305"/>
      <c r="J61" s="305"/>
      <c r="K61" s="305"/>
      <c r="L61" s="305"/>
      <c r="M61" s="50">
        <f>H61+J61</f>
        <v>0</v>
      </c>
    </row>
    <row r="62" spans="1:13" s="189" customFormat="1" ht="15.75">
      <c r="A62" s="364"/>
      <c r="B62" s="361"/>
      <c r="C62" s="60" t="s">
        <v>58</v>
      </c>
      <c r="D62" s="190" t="s">
        <v>16</v>
      </c>
      <c r="E62" s="190">
        <v>2.28</v>
      </c>
      <c r="F62" s="50">
        <f>F58*E62</f>
        <v>49.704</v>
      </c>
      <c r="G62" s="305"/>
      <c r="H62" s="305">
        <f>F62*G62</f>
        <v>0</v>
      </c>
      <c r="I62" s="305"/>
      <c r="J62" s="305"/>
      <c r="K62" s="305"/>
      <c r="L62" s="305"/>
      <c r="M62" s="50">
        <f>H62+J62+L62</f>
        <v>0</v>
      </c>
    </row>
    <row r="63" spans="1:13" ht="38.25" customHeight="1">
      <c r="A63" s="362">
        <v>13</v>
      </c>
      <c r="B63" s="359" t="s">
        <v>62</v>
      </c>
      <c r="C63" s="234" t="s">
        <v>61</v>
      </c>
      <c r="D63" s="56" t="s">
        <v>438</v>
      </c>
      <c r="E63" s="56"/>
      <c r="F63" s="56">
        <v>1.01</v>
      </c>
      <c r="G63" s="56"/>
      <c r="H63" s="56"/>
      <c r="I63" s="56"/>
      <c r="J63" s="56"/>
      <c r="K63" s="56"/>
      <c r="L63" s="56"/>
      <c r="M63" s="52">
        <f>SUM(M64:M72)</f>
        <v>0</v>
      </c>
    </row>
    <row r="64" spans="1:13" ht="15.75">
      <c r="A64" s="363"/>
      <c r="B64" s="360"/>
      <c r="C64" s="60" t="s">
        <v>116</v>
      </c>
      <c r="D64" s="305" t="s">
        <v>726</v>
      </c>
      <c r="E64" s="305">
        <v>100</v>
      </c>
      <c r="F64" s="50">
        <f>E64*F63</f>
        <v>101</v>
      </c>
      <c r="G64" s="52"/>
      <c r="H64" s="50"/>
      <c r="I64" s="50"/>
      <c r="J64" s="50">
        <f>I64*F64</f>
        <v>0</v>
      </c>
      <c r="K64" s="50"/>
      <c r="L64" s="50"/>
      <c r="M64" s="50">
        <f>L64+J64+H64</f>
        <v>0</v>
      </c>
    </row>
    <row r="65" spans="1:13" ht="15.75">
      <c r="A65" s="363"/>
      <c r="B65" s="360"/>
      <c r="C65" s="60" t="s">
        <v>117</v>
      </c>
      <c r="D65" s="305"/>
      <c r="E65" s="305"/>
      <c r="F65" s="50"/>
      <c r="G65" s="52"/>
      <c r="H65" s="50"/>
      <c r="I65" s="50"/>
      <c r="J65" s="50"/>
      <c r="K65" s="50"/>
      <c r="L65" s="50">
        <f>F63*K65</f>
        <v>0</v>
      </c>
      <c r="M65" s="50">
        <f aca="true" t="shared" si="3" ref="M65:M72">L65+J65+H65</f>
        <v>0</v>
      </c>
    </row>
    <row r="66" spans="1:13" ht="15.75">
      <c r="A66" s="363"/>
      <c r="B66" s="360"/>
      <c r="C66" s="60" t="s">
        <v>391</v>
      </c>
      <c r="D66" s="305" t="s">
        <v>57</v>
      </c>
      <c r="E66" s="305">
        <v>101.5</v>
      </c>
      <c r="F66" s="50">
        <f>E66*F63</f>
        <v>102.515</v>
      </c>
      <c r="G66" s="50"/>
      <c r="H66" s="50">
        <f aca="true" t="shared" si="4" ref="H66:H72">G66*F66</f>
        <v>0</v>
      </c>
      <c r="I66" s="50"/>
      <c r="J66" s="50"/>
      <c r="K66" s="50"/>
      <c r="L66" s="50"/>
      <c r="M66" s="50">
        <f t="shared" si="3"/>
        <v>0</v>
      </c>
    </row>
    <row r="67" spans="1:13" ht="15.75">
      <c r="A67" s="363"/>
      <c r="B67" s="360"/>
      <c r="C67" s="60" t="s">
        <v>58</v>
      </c>
      <c r="D67" s="305" t="s">
        <v>16</v>
      </c>
      <c r="E67" s="190">
        <v>34</v>
      </c>
      <c r="F67" s="50">
        <f>F63*E67</f>
        <v>34.34</v>
      </c>
      <c r="G67" s="50"/>
      <c r="H67" s="50">
        <f t="shared" si="4"/>
        <v>0</v>
      </c>
      <c r="I67" s="50"/>
      <c r="J67" s="50"/>
      <c r="K67" s="50"/>
      <c r="L67" s="50"/>
      <c r="M67" s="50">
        <f t="shared" si="3"/>
        <v>0</v>
      </c>
    </row>
    <row r="68" spans="1:13" ht="15.75">
      <c r="A68" s="363"/>
      <c r="B68" s="360"/>
      <c r="C68" s="60" t="s">
        <v>13</v>
      </c>
      <c r="D68" s="305" t="s">
        <v>14</v>
      </c>
      <c r="E68" s="305"/>
      <c r="F68" s="305">
        <v>10</v>
      </c>
      <c r="G68" s="305"/>
      <c r="H68" s="305">
        <f t="shared" si="4"/>
        <v>0</v>
      </c>
      <c r="I68" s="305"/>
      <c r="J68" s="305">
        <f>I68*F68</f>
        <v>0</v>
      </c>
      <c r="K68" s="305"/>
      <c r="L68" s="305">
        <f>K68*F68</f>
        <v>0</v>
      </c>
      <c r="M68" s="50">
        <f t="shared" si="3"/>
        <v>0</v>
      </c>
    </row>
    <row r="69" spans="1:13" ht="15.75">
      <c r="A69" s="363"/>
      <c r="B69" s="360"/>
      <c r="C69" s="60" t="s">
        <v>15</v>
      </c>
      <c r="D69" s="305" t="s">
        <v>14</v>
      </c>
      <c r="E69" s="305"/>
      <c r="F69" s="305">
        <v>0.142</v>
      </c>
      <c r="G69" s="305"/>
      <c r="H69" s="305">
        <f t="shared" si="4"/>
        <v>0</v>
      </c>
      <c r="I69" s="305"/>
      <c r="J69" s="305">
        <f>I69*F69</f>
        <v>0</v>
      </c>
      <c r="K69" s="305"/>
      <c r="L69" s="305">
        <f>K69*F69</f>
        <v>0</v>
      </c>
      <c r="M69" s="50">
        <f t="shared" si="3"/>
        <v>0</v>
      </c>
    </row>
    <row r="70" spans="1:13" ht="18">
      <c r="A70" s="363"/>
      <c r="B70" s="360"/>
      <c r="C70" s="60" t="s">
        <v>59</v>
      </c>
      <c r="D70" s="190" t="s">
        <v>437</v>
      </c>
      <c r="E70" s="190">
        <v>118</v>
      </c>
      <c r="F70" s="305">
        <f>E70*F63</f>
        <v>119.18</v>
      </c>
      <c r="G70" s="305"/>
      <c r="H70" s="305">
        <f t="shared" si="4"/>
        <v>0</v>
      </c>
      <c r="I70" s="305"/>
      <c r="J70" s="305"/>
      <c r="K70" s="305"/>
      <c r="L70" s="305"/>
      <c r="M70" s="50">
        <f t="shared" si="3"/>
        <v>0</v>
      </c>
    </row>
    <row r="71" spans="1:13" ht="18">
      <c r="A71" s="363"/>
      <c r="B71" s="360"/>
      <c r="C71" s="60" t="s">
        <v>17</v>
      </c>
      <c r="D71" s="190" t="s">
        <v>431</v>
      </c>
      <c r="E71" s="190">
        <v>2.53</v>
      </c>
      <c r="F71" s="50">
        <f>E71*F63</f>
        <v>2.5553</v>
      </c>
      <c r="G71" s="305"/>
      <c r="H71" s="305">
        <f t="shared" si="4"/>
        <v>0</v>
      </c>
      <c r="I71" s="305"/>
      <c r="J71" s="305"/>
      <c r="K71" s="305"/>
      <c r="L71" s="305"/>
      <c r="M71" s="50">
        <f t="shared" si="3"/>
        <v>0</v>
      </c>
    </row>
    <row r="72" spans="1:13" ht="15.75">
      <c r="A72" s="364"/>
      <c r="B72" s="361"/>
      <c r="C72" s="60" t="s">
        <v>63</v>
      </c>
      <c r="D72" s="305" t="s">
        <v>54</v>
      </c>
      <c r="E72" s="305">
        <v>0.08</v>
      </c>
      <c r="F72" s="50">
        <f>E72*F63</f>
        <v>0.0808</v>
      </c>
      <c r="G72" s="305"/>
      <c r="H72" s="305">
        <f t="shared" si="4"/>
        <v>0</v>
      </c>
      <c r="I72" s="305"/>
      <c r="J72" s="305"/>
      <c r="K72" s="305"/>
      <c r="L72" s="305"/>
      <c r="M72" s="50">
        <f t="shared" si="3"/>
        <v>0</v>
      </c>
    </row>
    <row r="73" spans="1:13" ht="23.25" customHeight="1">
      <c r="A73" s="362">
        <v>14</v>
      </c>
      <c r="B73" s="359" t="s">
        <v>855</v>
      </c>
      <c r="C73" s="234" t="s">
        <v>677</v>
      </c>
      <c r="D73" s="190" t="s">
        <v>431</v>
      </c>
      <c r="E73" s="190"/>
      <c r="F73" s="53">
        <v>960</v>
      </c>
      <c r="G73" s="50"/>
      <c r="H73" s="50"/>
      <c r="I73" s="50"/>
      <c r="J73" s="50"/>
      <c r="K73" s="50"/>
      <c r="L73" s="50"/>
      <c r="M73" s="52">
        <f>SUM(M74:M76)</f>
        <v>0</v>
      </c>
    </row>
    <row r="74" spans="1:13" ht="15.75">
      <c r="A74" s="363"/>
      <c r="B74" s="360"/>
      <c r="C74" s="60" t="s">
        <v>125</v>
      </c>
      <c r="D74" s="305" t="s">
        <v>45</v>
      </c>
      <c r="E74" s="305">
        <v>0.89</v>
      </c>
      <c r="F74" s="50">
        <f>F73*E74</f>
        <v>854.4</v>
      </c>
      <c r="G74" s="52"/>
      <c r="H74" s="50"/>
      <c r="I74" s="50"/>
      <c r="J74" s="50">
        <f>I74*F74</f>
        <v>0</v>
      </c>
      <c r="K74" s="50"/>
      <c r="L74" s="50"/>
      <c r="M74" s="50">
        <f>L74+J74+H74</f>
        <v>0</v>
      </c>
    </row>
    <row r="75" spans="1:13" ht="15.75">
      <c r="A75" s="363"/>
      <c r="B75" s="360"/>
      <c r="C75" s="60" t="s">
        <v>127</v>
      </c>
      <c r="D75" s="305" t="s">
        <v>16</v>
      </c>
      <c r="E75" s="305">
        <v>0.37</v>
      </c>
      <c r="F75" s="50">
        <f>F73*E75</f>
        <v>355.2</v>
      </c>
      <c r="G75" s="50"/>
      <c r="H75" s="50"/>
      <c r="I75" s="50"/>
      <c r="J75" s="50"/>
      <c r="K75" s="50"/>
      <c r="L75" s="50">
        <f>K75*F75</f>
        <v>0</v>
      </c>
      <c r="M75" s="50">
        <f>L75+J75+H75</f>
        <v>0</v>
      </c>
    </row>
    <row r="76" spans="1:13" ht="18">
      <c r="A76" s="364"/>
      <c r="B76" s="361"/>
      <c r="C76" s="60" t="s">
        <v>394</v>
      </c>
      <c r="D76" s="190" t="s">
        <v>431</v>
      </c>
      <c r="E76" s="190">
        <v>1.15</v>
      </c>
      <c r="F76" s="50">
        <f>E76*F73</f>
        <v>1104</v>
      </c>
      <c r="G76" s="50"/>
      <c r="H76" s="50">
        <f>G76*F76</f>
        <v>0</v>
      </c>
      <c r="I76" s="50"/>
      <c r="J76" s="50"/>
      <c r="K76" s="50"/>
      <c r="L76" s="50"/>
      <c r="M76" s="50">
        <f>L76+J76+H76</f>
        <v>0</v>
      </c>
    </row>
    <row r="77" spans="1:13" ht="31.5">
      <c r="A77" s="362">
        <v>15</v>
      </c>
      <c r="B77" s="359" t="s">
        <v>856</v>
      </c>
      <c r="C77" s="234" t="s">
        <v>666</v>
      </c>
      <c r="D77" s="190" t="s">
        <v>431</v>
      </c>
      <c r="E77" s="190"/>
      <c r="F77" s="53">
        <v>64</v>
      </c>
      <c r="G77" s="50"/>
      <c r="H77" s="50"/>
      <c r="I77" s="50"/>
      <c r="J77" s="50"/>
      <c r="K77" s="50"/>
      <c r="L77" s="50"/>
      <c r="M77" s="52">
        <f>SUM(M80:M80)</f>
        <v>0</v>
      </c>
    </row>
    <row r="78" spans="1:13" s="189" customFormat="1" ht="15.75">
      <c r="A78" s="363"/>
      <c r="B78" s="360"/>
      <c r="C78" s="60" t="s">
        <v>125</v>
      </c>
      <c r="D78" s="305" t="s">
        <v>45</v>
      </c>
      <c r="E78" s="305">
        <v>0.8</v>
      </c>
      <c r="F78" s="50">
        <f>F77*E78</f>
        <v>51.2</v>
      </c>
      <c r="G78" s="52"/>
      <c r="H78" s="50"/>
      <c r="I78" s="50"/>
      <c r="J78" s="50">
        <f>I78*F78</f>
        <v>0</v>
      </c>
      <c r="K78" s="50"/>
      <c r="L78" s="50"/>
      <c r="M78" s="50">
        <f>L78+J78+H78</f>
        <v>0</v>
      </c>
    </row>
    <row r="79" spans="1:13" s="189" customFormat="1" ht="15.75">
      <c r="A79" s="363"/>
      <c r="B79" s="360"/>
      <c r="C79" s="60" t="s">
        <v>127</v>
      </c>
      <c r="D79" s="305" t="s">
        <v>16</v>
      </c>
      <c r="E79" s="305">
        <v>0.32</v>
      </c>
      <c r="F79" s="50">
        <f>F77*E79</f>
        <v>20.48</v>
      </c>
      <c r="G79" s="50"/>
      <c r="H79" s="50"/>
      <c r="I79" s="50"/>
      <c r="J79" s="50"/>
      <c r="K79" s="50"/>
      <c r="L79" s="50">
        <f>K79*F79</f>
        <v>0</v>
      </c>
      <c r="M79" s="50">
        <f>L79+J79+H79</f>
        <v>0</v>
      </c>
    </row>
    <row r="80" spans="1:13" ht="18">
      <c r="A80" s="364"/>
      <c r="B80" s="361"/>
      <c r="C80" s="60" t="s">
        <v>678</v>
      </c>
      <c r="D80" s="190" t="s">
        <v>431</v>
      </c>
      <c r="E80" s="190">
        <v>1.1</v>
      </c>
      <c r="F80" s="50">
        <f>E80*F77</f>
        <v>70.4</v>
      </c>
      <c r="G80" s="50"/>
      <c r="H80" s="50">
        <f>G80*F80</f>
        <v>0</v>
      </c>
      <c r="I80" s="50"/>
      <c r="J80" s="50"/>
      <c r="K80" s="50"/>
      <c r="L80" s="50"/>
      <c r="M80" s="50">
        <f>L80+J80+H80</f>
        <v>0</v>
      </c>
    </row>
    <row r="81" spans="1:13" ht="31.5">
      <c r="A81" s="362">
        <v>16</v>
      </c>
      <c r="B81" s="359" t="s">
        <v>857</v>
      </c>
      <c r="C81" s="234" t="s">
        <v>395</v>
      </c>
      <c r="D81" s="56" t="s">
        <v>438</v>
      </c>
      <c r="E81" s="56"/>
      <c r="F81" s="56">
        <v>0.64</v>
      </c>
      <c r="G81" s="56"/>
      <c r="H81" s="56"/>
      <c r="I81" s="56"/>
      <c r="J81" s="56"/>
      <c r="K81" s="56"/>
      <c r="L81" s="56"/>
      <c r="M81" s="52">
        <f>M82+M83+M84+M85+M86</f>
        <v>0</v>
      </c>
    </row>
    <row r="82" spans="1:13" ht="18">
      <c r="A82" s="363"/>
      <c r="B82" s="360"/>
      <c r="C82" s="60" t="s">
        <v>116</v>
      </c>
      <c r="D82" s="190" t="s">
        <v>431</v>
      </c>
      <c r="E82" s="305">
        <v>100</v>
      </c>
      <c r="F82" s="50">
        <f>E82*F81</f>
        <v>64</v>
      </c>
      <c r="G82" s="52"/>
      <c r="H82" s="50"/>
      <c r="I82" s="50"/>
      <c r="J82" s="50">
        <f>I82*F82</f>
        <v>0</v>
      </c>
      <c r="K82" s="50"/>
      <c r="L82" s="50"/>
      <c r="M82" s="50">
        <f>L82+J82+H82</f>
        <v>0</v>
      </c>
    </row>
    <row r="83" spans="1:13" ht="15.75">
      <c r="A83" s="363"/>
      <c r="B83" s="360"/>
      <c r="C83" s="60" t="s">
        <v>117</v>
      </c>
      <c r="D83" s="305"/>
      <c r="E83" s="305"/>
      <c r="F83" s="50"/>
      <c r="G83" s="52"/>
      <c r="H83" s="50"/>
      <c r="I83" s="50"/>
      <c r="J83" s="50"/>
      <c r="K83" s="50"/>
      <c r="L83" s="50">
        <f>F81*K83</f>
        <v>0</v>
      </c>
      <c r="M83" s="50">
        <f>L83+J83+H83</f>
        <v>0</v>
      </c>
    </row>
    <row r="84" spans="1:13" ht="15.75">
      <c r="A84" s="363"/>
      <c r="B84" s="360"/>
      <c r="C84" s="60" t="s">
        <v>392</v>
      </c>
      <c r="D84" s="305" t="s">
        <v>57</v>
      </c>
      <c r="E84" s="305">
        <v>101.5</v>
      </c>
      <c r="F84" s="50">
        <f>E84*F81</f>
        <v>64.96000000000001</v>
      </c>
      <c r="G84" s="50"/>
      <c r="H84" s="50">
        <f>G84*F84</f>
        <v>0</v>
      </c>
      <c r="I84" s="50"/>
      <c r="J84" s="50"/>
      <c r="K84" s="50"/>
      <c r="L84" s="50"/>
      <c r="M84" s="50">
        <f>L84+J84+H84</f>
        <v>0</v>
      </c>
    </row>
    <row r="85" spans="1:13" ht="15.75">
      <c r="A85" s="363"/>
      <c r="B85" s="360"/>
      <c r="C85" s="60" t="s">
        <v>58</v>
      </c>
      <c r="D85" s="305" t="s">
        <v>16</v>
      </c>
      <c r="E85" s="190">
        <v>39</v>
      </c>
      <c r="F85" s="50">
        <f>F81*E85</f>
        <v>24.96</v>
      </c>
      <c r="G85" s="50"/>
      <c r="H85" s="50">
        <f>G85*F85</f>
        <v>0</v>
      </c>
      <c r="I85" s="50"/>
      <c r="J85" s="50"/>
      <c r="K85" s="50"/>
      <c r="L85" s="50"/>
      <c r="M85" s="50">
        <f>L85+J85+H85</f>
        <v>0</v>
      </c>
    </row>
    <row r="86" spans="1:13" ht="15.75">
      <c r="A86" s="364"/>
      <c r="B86" s="361"/>
      <c r="C86" s="60" t="s">
        <v>665</v>
      </c>
      <c r="D86" s="305" t="s">
        <v>14</v>
      </c>
      <c r="E86" s="305"/>
      <c r="F86" s="305">
        <v>1.55</v>
      </c>
      <c r="G86" s="305"/>
      <c r="H86" s="305">
        <f>G86*F86</f>
        <v>0</v>
      </c>
      <c r="I86" s="305"/>
      <c r="J86" s="305">
        <f>I86*F86</f>
        <v>0</v>
      </c>
      <c r="K86" s="305"/>
      <c r="L86" s="305">
        <f>K86*F86</f>
        <v>0</v>
      </c>
      <c r="M86" s="50">
        <f>L86+J86+H86</f>
        <v>0</v>
      </c>
    </row>
    <row r="87" spans="1:13" ht="31.5">
      <c r="A87" s="356">
        <v>17</v>
      </c>
      <c r="B87" s="359" t="s">
        <v>64</v>
      </c>
      <c r="C87" s="60" t="s">
        <v>790</v>
      </c>
      <c r="D87" s="56" t="s">
        <v>438</v>
      </c>
      <c r="E87" s="56"/>
      <c r="F87" s="56">
        <v>18.98</v>
      </c>
      <c r="G87" s="305"/>
      <c r="H87" s="56">
        <f>G87*F87</f>
        <v>0</v>
      </c>
      <c r="I87" s="56"/>
      <c r="J87" s="56"/>
      <c r="K87" s="56"/>
      <c r="L87" s="56">
        <f>K87*F87</f>
        <v>0</v>
      </c>
      <c r="M87" s="52">
        <f>SUM(M88:M95)</f>
        <v>0</v>
      </c>
    </row>
    <row r="88" spans="1:13" ht="15.75">
      <c r="A88" s="357"/>
      <c r="B88" s="360"/>
      <c r="C88" s="60" t="s">
        <v>125</v>
      </c>
      <c r="D88" s="305" t="s">
        <v>45</v>
      </c>
      <c r="E88" s="305">
        <v>840</v>
      </c>
      <c r="F88" s="50">
        <f>E88*F87</f>
        <v>15943.2</v>
      </c>
      <c r="G88" s="52"/>
      <c r="H88" s="50"/>
      <c r="I88" s="50"/>
      <c r="J88" s="50">
        <f>I88*F88</f>
        <v>0</v>
      </c>
      <c r="K88" s="50"/>
      <c r="L88" s="50"/>
      <c r="M88" s="50">
        <f>L88+J88+H88</f>
        <v>0</v>
      </c>
    </row>
    <row r="89" spans="1:13" ht="15.75">
      <c r="A89" s="357"/>
      <c r="B89" s="360"/>
      <c r="C89" s="60" t="s">
        <v>121</v>
      </c>
      <c r="D89" s="305"/>
      <c r="E89" s="305"/>
      <c r="F89" s="50"/>
      <c r="G89" s="52"/>
      <c r="H89" s="50"/>
      <c r="I89" s="50"/>
      <c r="J89" s="50"/>
      <c r="K89" s="50"/>
      <c r="L89" s="50">
        <f>F87*K89</f>
        <v>0</v>
      </c>
      <c r="M89" s="50">
        <f aca="true" t="shared" si="5" ref="M89:M95">L89+J89+H89</f>
        <v>0</v>
      </c>
    </row>
    <row r="90" spans="1:13" ht="15.75">
      <c r="A90" s="357"/>
      <c r="B90" s="360"/>
      <c r="C90" s="60" t="s">
        <v>391</v>
      </c>
      <c r="D90" s="305" t="s">
        <v>57</v>
      </c>
      <c r="E90" s="305">
        <v>101.5</v>
      </c>
      <c r="F90" s="50">
        <f>E90*F87</f>
        <v>1926.47</v>
      </c>
      <c r="G90" s="50"/>
      <c r="H90" s="50">
        <f aca="true" t="shared" si="6" ref="H90:H96">G90*F90</f>
        <v>0</v>
      </c>
      <c r="I90" s="50"/>
      <c r="J90" s="50"/>
      <c r="K90" s="50"/>
      <c r="L90" s="50"/>
      <c r="M90" s="50">
        <f t="shared" si="5"/>
        <v>0</v>
      </c>
    </row>
    <row r="91" spans="1:13" ht="15.75">
      <c r="A91" s="357"/>
      <c r="B91" s="360"/>
      <c r="C91" s="60" t="s">
        <v>58</v>
      </c>
      <c r="D91" s="305" t="s">
        <v>16</v>
      </c>
      <c r="E91" s="190">
        <v>39</v>
      </c>
      <c r="F91" s="50">
        <f>F87*E91</f>
        <v>740.22</v>
      </c>
      <c r="G91" s="50"/>
      <c r="H91" s="50">
        <f t="shared" si="6"/>
        <v>0</v>
      </c>
      <c r="I91" s="50"/>
      <c r="J91" s="50"/>
      <c r="K91" s="50"/>
      <c r="L91" s="50"/>
      <c r="M91" s="50">
        <f t="shared" si="5"/>
        <v>0</v>
      </c>
    </row>
    <row r="92" spans="1:13" ht="15.75">
      <c r="A92" s="357"/>
      <c r="B92" s="360"/>
      <c r="C92" s="60" t="s">
        <v>13</v>
      </c>
      <c r="D92" s="305" t="s">
        <v>14</v>
      </c>
      <c r="E92" s="305"/>
      <c r="F92" s="305">
        <v>236.93</v>
      </c>
      <c r="G92" s="305"/>
      <c r="H92" s="305">
        <f t="shared" si="6"/>
        <v>0</v>
      </c>
      <c r="I92" s="305"/>
      <c r="J92" s="305">
        <f>I92*F92</f>
        <v>0</v>
      </c>
      <c r="K92" s="305"/>
      <c r="L92" s="305">
        <f>K92*F92</f>
        <v>0</v>
      </c>
      <c r="M92" s="50">
        <f t="shared" si="5"/>
        <v>0</v>
      </c>
    </row>
    <row r="93" spans="1:13" ht="15.75">
      <c r="A93" s="357"/>
      <c r="B93" s="360"/>
      <c r="C93" s="60" t="s">
        <v>15</v>
      </c>
      <c r="D93" s="305" t="s">
        <v>14</v>
      </c>
      <c r="E93" s="305"/>
      <c r="F93" s="305">
        <v>19.76</v>
      </c>
      <c r="G93" s="305"/>
      <c r="H93" s="305">
        <f t="shared" si="6"/>
        <v>0</v>
      </c>
      <c r="I93" s="305"/>
      <c r="J93" s="305">
        <f>I93*F93</f>
        <v>0</v>
      </c>
      <c r="K93" s="305"/>
      <c r="L93" s="305">
        <f>K93*F93</f>
        <v>0</v>
      </c>
      <c r="M93" s="50">
        <f t="shared" si="5"/>
        <v>0</v>
      </c>
    </row>
    <row r="94" spans="1:13" ht="18">
      <c r="A94" s="357"/>
      <c r="B94" s="360"/>
      <c r="C94" s="60" t="s">
        <v>59</v>
      </c>
      <c r="D94" s="190" t="s">
        <v>437</v>
      </c>
      <c r="E94" s="190">
        <v>137</v>
      </c>
      <c r="F94" s="305">
        <f>E94*F87</f>
        <v>2600.26</v>
      </c>
      <c r="G94" s="305"/>
      <c r="H94" s="305">
        <f t="shared" si="6"/>
        <v>0</v>
      </c>
      <c r="I94" s="305"/>
      <c r="J94" s="305"/>
      <c r="K94" s="305"/>
      <c r="L94" s="305"/>
      <c r="M94" s="50">
        <f t="shared" si="5"/>
        <v>0</v>
      </c>
    </row>
    <row r="95" spans="1:13" ht="18">
      <c r="A95" s="358"/>
      <c r="B95" s="361"/>
      <c r="C95" s="60" t="s">
        <v>17</v>
      </c>
      <c r="D95" s="190" t="s">
        <v>431</v>
      </c>
      <c r="E95" s="190">
        <v>2.56</v>
      </c>
      <c r="F95" s="50">
        <f>E95*F87</f>
        <v>48.5888</v>
      </c>
      <c r="G95" s="305"/>
      <c r="H95" s="50">
        <f t="shared" si="6"/>
        <v>0</v>
      </c>
      <c r="I95" s="305"/>
      <c r="J95" s="305"/>
      <c r="K95" s="305"/>
      <c r="L95" s="305"/>
      <c r="M95" s="50">
        <f t="shared" si="5"/>
        <v>0</v>
      </c>
    </row>
    <row r="96" spans="1:13" ht="18">
      <c r="A96" s="356">
        <v>18</v>
      </c>
      <c r="B96" s="359" t="s">
        <v>65</v>
      </c>
      <c r="C96" s="60" t="s">
        <v>21</v>
      </c>
      <c r="D96" s="56" t="s">
        <v>438</v>
      </c>
      <c r="E96" s="56"/>
      <c r="F96" s="56">
        <v>8.1</v>
      </c>
      <c r="G96" s="305"/>
      <c r="H96" s="56">
        <f t="shared" si="6"/>
        <v>0</v>
      </c>
      <c r="I96" s="56"/>
      <c r="J96" s="56"/>
      <c r="K96" s="56"/>
      <c r="L96" s="56">
        <f>K96*F96</f>
        <v>0</v>
      </c>
      <c r="M96" s="52">
        <f>SUM(M97:M105)</f>
        <v>0</v>
      </c>
    </row>
    <row r="97" spans="1:13" ht="15.75">
      <c r="A97" s="357"/>
      <c r="B97" s="360"/>
      <c r="C97" s="60" t="s">
        <v>125</v>
      </c>
      <c r="D97" s="305" t="s">
        <v>45</v>
      </c>
      <c r="E97" s="305">
        <v>1950</v>
      </c>
      <c r="F97" s="50">
        <f>E97*F96</f>
        <v>15795</v>
      </c>
      <c r="G97" s="52"/>
      <c r="H97" s="50"/>
      <c r="I97" s="50"/>
      <c r="J97" s="50">
        <f>I97*F97</f>
        <v>0</v>
      </c>
      <c r="K97" s="50"/>
      <c r="L97" s="50"/>
      <c r="M97" s="50">
        <f>L97+J97+H97</f>
        <v>0</v>
      </c>
    </row>
    <row r="98" spans="1:13" ht="15.75">
      <c r="A98" s="357"/>
      <c r="B98" s="360"/>
      <c r="C98" s="60" t="s">
        <v>122</v>
      </c>
      <c r="D98" s="305"/>
      <c r="E98" s="305"/>
      <c r="F98" s="50"/>
      <c r="G98" s="52"/>
      <c r="H98" s="50"/>
      <c r="I98" s="50"/>
      <c r="J98" s="50"/>
      <c r="K98" s="50"/>
      <c r="L98" s="50">
        <f>F96*K98</f>
        <v>0</v>
      </c>
      <c r="M98" s="50">
        <f aca="true" t="shared" si="7" ref="M98:M105">L98+J98+H98</f>
        <v>0</v>
      </c>
    </row>
    <row r="99" spans="1:13" ht="15.75">
      <c r="A99" s="357"/>
      <c r="B99" s="360"/>
      <c r="C99" s="60" t="s">
        <v>391</v>
      </c>
      <c r="D99" s="305" t="s">
        <v>57</v>
      </c>
      <c r="E99" s="305">
        <v>101.5</v>
      </c>
      <c r="F99" s="50">
        <f>E99*F96</f>
        <v>822.15</v>
      </c>
      <c r="G99" s="50"/>
      <c r="H99" s="50">
        <f aca="true" t="shared" si="8" ref="H99:H106">G99*F99</f>
        <v>0</v>
      </c>
      <c r="I99" s="50"/>
      <c r="J99" s="50"/>
      <c r="K99" s="50"/>
      <c r="L99" s="50"/>
      <c r="M99" s="50">
        <f t="shared" si="7"/>
        <v>0</v>
      </c>
    </row>
    <row r="100" spans="1:13" ht="15.75">
      <c r="A100" s="357"/>
      <c r="B100" s="360"/>
      <c r="C100" s="60" t="s">
        <v>58</v>
      </c>
      <c r="D100" s="305" t="s">
        <v>16</v>
      </c>
      <c r="E100" s="190">
        <v>60</v>
      </c>
      <c r="F100" s="50">
        <f>F96*E100</f>
        <v>486</v>
      </c>
      <c r="G100" s="50"/>
      <c r="H100" s="50">
        <f t="shared" si="8"/>
        <v>0</v>
      </c>
      <c r="I100" s="50"/>
      <c r="J100" s="50"/>
      <c r="K100" s="50"/>
      <c r="L100" s="50"/>
      <c r="M100" s="50">
        <f t="shared" si="7"/>
        <v>0</v>
      </c>
    </row>
    <row r="101" spans="1:13" ht="15.75">
      <c r="A101" s="357"/>
      <c r="B101" s="360"/>
      <c r="C101" s="60" t="s">
        <v>13</v>
      </c>
      <c r="D101" s="305" t="s">
        <v>14</v>
      </c>
      <c r="E101" s="305"/>
      <c r="F101" s="305">
        <v>113.4</v>
      </c>
      <c r="G101" s="305"/>
      <c r="H101" s="305">
        <f t="shared" si="8"/>
        <v>0</v>
      </c>
      <c r="I101" s="305"/>
      <c r="J101" s="305">
        <f>I101*F101</f>
        <v>0</v>
      </c>
      <c r="K101" s="305"/>
      <c r="L101" s="305">
        <f>K101*F101</f>
        <v>0</v>
      </c>
      <c r="M101" s="50">
        <f t="shared" si="7"/>
        <v>0</v>
      </c>
    </row>
    <row r="102" spans="1:13" ht="15.75">
      <c r="A102" s="357"/>
      <c r="B102" s="360"/>
      <c r="C102" s="60" t="s">
        <v>15</v>
      </c>
      <c r="D102" s="305" t="s">
        <v>14</v>
      </c>
      <c r="E102" s="305"/>
      <c r="F102" s="305">
        <v>42.43</v>
      </c>
      <c r="G102" s="305"/>
      <c r="H102" s="305">
        <f t="shared" si="8"/>
        <v>0</v>
      </c>
      <c r="I102" s="305"/>
      <c r="J102" s="305">
        <f>I102*F102</f>
        <v>0</v>
      </c>
      <c r="K102" s="305"/>
      <c r="L102" s="305">
        <f>K102*F102</f>
        <v>0</v>
      </c>
      <c r="M102" s="50">
        <f t="shared" si="7"/>
        <v>0</v>
      </c>
    </row>
    <row r="103" spans="1:13" ht="18">
      <c r="A103" s="357"/>
      <c r="B103" s="360"/>
      <c r="C103" s="60" t="s">
        <v>59</v>
      </c>
      <c r="D103" s="190" t="s">
        <v>437</v>
      </c>
      <c r="E103" s="190">
        <v>242</v>
      </c>
      <c r="F103" s="305">
        <f>E103*F96</f>
        <v>1960.1999999999998</v>
      </c>
      <c r="G103" s="305"/>
      <c r="H103" s="305">
        <f t="shared" si="8"/>
        <v>0</v>
      </c>
      <c r="I103" s="305"/>
      <c r="J103" s="305"/>
      <c r="K103" s="305"/>
      <c r="L103" s="305"/>
      <c r="M103" s="50">
        <f t="shared" si="7"/>
        <v>0</v>
      </c>
    </row>
    <row r="104" spans="1:13" ht="18">
      <c r="A104" s="357"/>
      <c r="B104" s="360"/>
      <c r="C104" s="60" t="s">
        <v>17</v>
      </c>
      <c r="D104" s="190" t="s">
        <v>431</v>
      </c>
      <c r="E104" s="190">
        <v>7.36</v>
      </c>
      <c r="F104" s="50">
        <f>E104*F96</f>
        <v>59.616</v>
      </c>
      <c r="G104" s="305"/>
      <c r="H104" s="305">
        <f t="shared" si="8"/>
        <v>0</v>
      </c>
      <c r="I104" s="305"/>
      <c r="J104" s="305"/>
      <c r="K104" s="305"/>
      <c r="L104" s="305"/>
      <c r="M104" s="50">
        <f t="shared" si="7"/>
        <v>0</v>
      </c>
    </row>
    <row r="105" spans="1:13" ht="15.75">
      <c r="A105" s="358"/>
      <c r="B105" s="361"/>
      <c r="C105" s="60" t="s">
        <v>63</v>
      </c>
      <c r="D105" s="305" t="s">
        <v>54</v>
      </c>
      <c r="E105" s="305">
        <v>0.25</v>
      </c>
      <c r="F105" s="305">
        <f>E105*F96</f>
        <v>2.025</v>
      </c>
      <c r="G105" s="305"/>
      <c r="H105" s="305">
        <f t="shared" si="8"/>
        <v>0</v>
      </c>
      <c r="I105" s="305"/>
      <c r="J105" s="305"/>
      <c r="K105" s="305"/>
      <c r="L105" s="305"/>
      <c r="M105" s="50">
        <f t="shared" si="7"/>
        <v>0</v>
      </c>
    </row>
    <row r="106" spans="1:13" ht="18">
      <c r="A106" s="356">
        <v>19</v>
      </c>
      <c r="B106" s="359" t="s">
        <v>66</v>
      </c>
      <c r="C106" s="60" t="s">
        <v>22</v>
      </c>
      <c r="D106" s="56" t="s">
        <v>438</v>
      </c>
      <c r="E106" s="56"/>
      <c r="F106" s="56">
        <v>2.8</v>
      </c>
      <c r="G106" s="56"/>
      <c r="H106" s="56">
        <f t="shared" si="8"/>
        <v>0</v>
      </c>
      <c r="I106" s="56"/>
      <c r="J106" s="56"/>
      <c r="K106" s="305"/>
      <c r="L106" s="56">
        <f>K106*F106</f>
        <v>0</v>
      </c>
      <c r="M106" s="52">
        <f>SUM(M107:M115)</f>
        <v>0</v>
      </c>
    </row>
    <row r="107" spans="1:13" ht="15.75">
      <c r="A107" s="357"/>
      <c r="B107" s="360"/>
      <c r="C107" s="60" t="s">
        <v>125</v>
      </c>
      <c r="D107" s="305" t="s">
        <v>45</v>
      </c>
      <c r="E107" s="305">
        <v>1470</v>
      </c>
      <c r="F107" s="50">
        <f>E107*F106</f>
        <v>4116</v>
      </c>
      <c r="G107" s="52"/>
      <c r="H107" s="50"/>
      <c r="I107" s="50"/>
      <c r="J107" s="50">
        <f>I107*F107</f>
        <v>0</v>
      </c>
      <c r="K107" s="50"/>
      <c r="L107" s="50"/>
      <c r="M107" s="50">
        <f>L107+J107+H107</f>
        <v>0</v>
      </c>
    </row>
    <row r="108" spans="1:13" ht="15.75">
      <c r="A108" s="357"/>
      <c r="B108" s="360"/>
      <c r="C108" s="60" t="s">
        <v>121</v>
      </c>
      <c r="D108" s="305"/>
      <c r="E108" s="305"/>
      <c r="F108" s="50"/>
      <c r="G108" s="52"/>
      <c r="H108" s="50"/>
      <c r="I108" s="50"/>
      <c r="J108" s="50"/>
      <c r="K108" s="50"/>
      <c r="L108" s="50">
        <f>F106*K108</f>
        <v>0</v>
      </c>
      <c r="M108" s="50">
        <f aca="true" t="shared" si="9" ref="M108:M115">L108+J108+H108</f>
        <v>0</v>
      </c>
    </row>
    <row r="109" spans="1:13" ht="15.75">
      <c r="A109" s="357"/>
      <c r="B109" s="360"/>
      <c r="C109" s="60" t="s">
        <v>391</v>
      </c>
      <c r="D109" s="305" t="s">
        <v>57</v>
      </c>
      <c r="E109" s="305">
        <v>101.5</v>
      </c>
      <c r="F109" s="50">
        <f>E109*F106</f>
        <v>284.2</v>
      </c>
      <c r="G109" s="50"/>
      <c r="H109" s="50">
        <f aca="true" t="shared" si="10" ref="H109:H116">G109*F109</f>
        <v>0</v>
      </c>
      <c r="I109" s="50"/>
      <c r="J109" s="50"/>
      <c r="K109" s="50"/>
      <c r="L109" s="50"/>
      <c r="M109" s="50">
        <f t="shared" si="9"/>
        <v>0</v>
      </c>
    </row>
    <row r="110" spans="1:13" ht="15.75">
      <c r="A110" s="357"/>
      <c r="B110" s="360"/>
      <c r="C110" s="60" t="s">
        <v>58</v>
      </c>
      <c r="D110" s="305" t="s">
        <v>16</v>
      </c>
      <c r="E110" s="190">
        <v>90</v>
      </c>
      <c r="F110" s="50">
        <f>F106*E110</f>
        <v>251.99999999999997</v>
      </c>
      <c r="G110" s="50"/>
      <c r="H110" s="50">
        <f t="shared" si="10"/>
        <v>0</v>
      </c>
      <c r="I110" s="50"/>
      <c r="J110" s="50"/>
      <c r="K110" s="50"/>
      <c r="L110" s="50"/>
      <c r="M110" s="50">
        <f t="shared" si="9"/>
        <v>0</v>
      </c>
    </row>
    <row r="111" spans="1:13" ht="15.75">
      <c r="A111" s="357"/>
      <c r="B111" s="360"/>
      <c r="C111" s="60" t="s">
        <v>13</v>
      </c>
      <c r="D111" s="305" t="s">
        <v>14</v>
      </c>
      <c r="E111" s="305"/>
      <c r="F111" s="305">
        <v>69.94</v>
      </c>
      <c r="G111" s="305"/>
      <c r="H111" s="305">
        <f t="shared" si="10"/>
        <v>0</v>
      </c>
      <c r="I111" s="305"/>
      <c r="J111" s="305">
        <f>I111*F111</f>
        <v>0</v>
      </c>
      <c r="K111" s="305"/>
      <c r="L111" s="305">
        <f>K111*F111</f>
        <v>0</v>
      </c>
      <c r="M111" s="50">
        <f t="shared" si="9"/>
        <v>0</v>
      </c>
    </row>
    <row r="112" spans="1:13" ht="15.75">
      <c r="A112" s="357"/>
      <c r="B112" s="360"/>
      <c r="C112" s="60" t="s">
        <v>15</v>
      </c>
      <c r="D112" s="305" t="s">
        <v>14</v>
      </c>
      <c r="E112" s="305"/>
      <c r="F112" s="305">
        <v>12.31</v>
      </c>
      <c r="G112" s="305"/>
      <c r="H112" s="305">
        <f t="shared" si="10"/>
        <v>0</v>
      </c>
      <c r="I112" s="305"/>
      <c r="J112" s="305">
        <f>I112*F112</f>
        <v>0</v>
      </c>
      <c r="K112" s="305"/>
      <c r="L112" s="305">
        <f>K112*F112</f>
        <v>0</v>
      </c>
      <c r="M112" s="50">
        <f t="shared" si="9"/>
        <v>0</v>
      </c>
    </row>
    <row r="113" spans="1:13" ht="18">
      <c r="A113" s="357"/>
      <c r="B113" s="360"/>
      <c r="C113" s="60" t="s">
        <v>59</v>
      </c>
      <c r="D113" s="190" t="s">
        <v>437</v>
      </c>
      <c r="E113" s="190">
        <v>246</v>
      </c>
      <c r="F113" s="305">
        <f>E113*F106</f>
        <v>688.8</v>
      </c>
      <c r="G113" s="305"/>
      <c r="H113" s="305">
        <f t="shared" si="10"/>
        <v>0</v>
      </c>
      <c r="I113" s="305"/>
      <c r="J113" s="305"/>
      <c r="K113" s="305"/>
      <c r="L113" s="305"/>
      <c r="M113" s="50">
        <f t="shared" si="9"/>
        <v>0</v>
      </c>
    </row>
    <row r="114" spans="1:13" ht="18">
      <c r="A114" s="357"/>
      <c r="B114" s="360"/>
      <c r="C114" s="60" t="s">
        <v>17</v>
      </c>
      <c r="D114" s="190" t="s">
        <v>431</v>
      </c>
      <c r="E114" s="190">
        <v>1.6</v>
      </c>
      <c r="F114" s="50">
        <f>E114*F106</f>
        <v>4.4799999999999995</v>
      </c>
      <c r="G114" s="305"/>
      <c r="H114" s="305">
        <f t="shared" si="10"/>
        <v>0</v>
      </c>
      <c r="I114" s="305"/>
      <c r="J114" s="305"/>
      <c r="K114" s="305"/>
      <c r="L114" s="305"/>
      <c r="M114" s="50">
        <f t="shared" si="9"/>
        <v>0</v>
      </c>
    </row>
    <row r="115" spans="1:13" ht="15.75">
      <c r="A115" s="358"/>
      <c r="B115" s="361"/>
      <c r="C115" s="60" t="s">
        <v>63</v>
      </c>
      <c r="D115" s="305" t="s">
        <v>54</v>
      </c>
      <c r="E115" s="305">
        <v>0.33</v>
      </c>
      <c r="F115" s="50">
        <f>E115*F106</f>
        <v>0.9239999999999999</v>
      </c>
      <c r="G115" s="305"/>
      <c r="H115" s="305">
        <f t="shared" si="10"/>
        <v>0</v>
      </c>
      <c r="I115" s="305"/>
      <c r="J115" s="305"/>
      <c r="K115" s="305"/>
      <c r="L115" s="305"/>
      <c r="M115" s="50">
        <f t="shared" si="9"/>
        <v>0</v>
      </c>
    </row>
    <row r="116" spans="1:13" ht="18">
      <c r="A116" s="356">
        <v>20</v>
      </c>
      <c r="B116" s="359" t="s">
        <v>384</v>
      </c>
      <c r="C116" s="60" t="s">
        <v>383</v>
      </c>
      <c r="D116" s="56" t="s">
        <v>438</v>
      </c>
      <c r="E116" s="56"/>
      <c r="F116" s="56">
        <v>0.15</v>
      </c>
      <c r="G116" s="56"/>
      <c r="H116" s="56">
        <f t="shared" si="10"/>
        <v>0</v>
      </c>
      <c r="I116" s="56"/>
      <c r="J116" s="56"/>
      <c r="K116" s="305"/>
      <c r="L116" s="56">
        <f>K116*F116</f>
        <v>0</v>
      </c>
      <c r="M116" s="52">
        <f>SUM(M117:M124)</f>
        <v>0</v>
      </c>
    </row>
    <row r="117" spans="1:13" ht="15.75">
      <c r="A117" s="357"/>
      <c r="B117" s="360"/>
      <c r="C117" s="60" t="s">
        <v>125</v>
      </c>
      <c r="D117" s="305" t="s">
        <v>45</v>
      </c>
      <c r="E117" s="305">
        <v>1470</v>
      </c>
      <c r="F117" s="50">
        <f>E117*F116</f>
        <v>220.5</v>
      </c>
      <c r="G117" s="52"/>
      <c r="H117" s="50"/>
      <c r="I117" s="50"/>
      <c r="J117" s="50">
        <f>I117*F117</f>
        <v>0</v>
      </c>
      <c r="K117" s="50"/>
      <c r="L117" s="50"/>
      <c r="M117" s="50">
        <f>L117+J117+H117</f>
        <v>0</v>
      </c>
    </row>
    <row r="118" spans="1:13" ht="15.75">
      <c r="A118" s="357"/>
      <c r="B118" s="360"/>
      <c r="C118" s="60" t="s">
        <v>121</v>
      </c>
      <c r="D118" s="305"/>
      <c r="E118" s="305"/>
      <c r="F118" s="50"/>
      <c r="G118" s="52"/>
      <c r="H118" s="50"/>
      <c r="I118" s="50"/>
      <c r="J118" s="50"/>
      <c r="K118" s="50"/>
      <c r="L118" s="50">
        <f>F116*K118</f>
        <v>0</v>
      </c>
      <c r="M118" s="50">
        <f aca="true" t="shared" si="11" ref="M118:M124">L118+J118+H118</f>
        <v>0</v>
      </c>
    </row>
    <row r="119" spans="1:13" ht="15.75">
      <c r="A119" s="357"/>
      <c r="B119" s="360"/>
      <c r="C119" s="60" t="s">
        <v>391</v>
      </c>
      <c r="D119" s="305" t="s">
        <v>57</v>
      </c>
      <c r="E119" s="305">
        <v>101.5</v>
      </c>
      <c r="F119" s="50">
        <f>E119*F116</f>
        <v>15.225</v>
      </c>
      <c r="G119" s="50"/>
      <c r="H119" s="50">
        <f aca="true" t="shared" si="12" ref="H119:H124">G119*F119</f>
        <v>0</v>
      </c>
      <c r="I119" s="50"/>
      <c r="J119" s="50"/>
      <c r="K119" s="50"/>
      <c r="L119" s="50"/>
      <c r="M119" s="50">
        <f t="shared" si="11"/>
        <v>0</v>
      </c>
    </row>
    <row r="120" spans="1:13" ht="15.75">
      <c r="A120" s="357"/>
      <c r="B120" s="360"/>
      <c r="C120" s="60" t="s">
        <v>58</v>
      </c>
      <c r="D120" s="305" t="s">
        <v>16</v>
      </c>
      <c r="E120" s="190">
        <v>90</v>
      </c>
      <c r="F120" s="50">
        <f>F116*E120</f>
        <v>13.5</v>
      </c>
      <c r="G120" s="50"/>
      <c r="H120" s="50">
        <f t="shared" si="12"/>
        <v>0</v>
      </c>
      <c r="I120" s="50"/>
      <c r="J120" s="50"/>
      <c r="K120" s="50"/>
      <c r="L120" s="50"/>
      <c r="M120" s="50">
        <f t="shared" si="11"/>
        <v>0</v>
      </c>
    </row>
    <row r="121" spans="1:13" ht="15.75">
      <c r="A121" s="357"/>
      <c r="B121" s="360"/>
      <c r="C121" s="60" t="s">
        <v>13</v>
      </c>
      <c r="D121" s="305" t="s">
        <v>14</v>
      </c>
      <c r="E121" s="305"/>
      <c r="F121" s="305">
        <v>1.8</v>
      </c>
      <c r="G121" s="305"/>
      <c r="H121" s="305">
        <f t="shared" si="12"/>
        <v>0</v>
      </c>
      <c r="I121" s="305"/>
      <c r="J121" s="305">
        <f>I121*F121</f>
        <v>0</v>
      </c>
      <c r="K121" s="305"/>
      <c r="L121" s="305">
        <f>K121*F121</f>
        <v>0</v>
      </c>
      <c r="M121" s="50">
        <f t="shared" si="11"/>
        <v>0</v>
      </c>
    </row>
    <row r="122" spans="1:13" ht="15.75">
      <c r="A122" s="357"/>
      <c r="B122" s="360"/>
      <c r="C122" s="60" t="s">
        <v>15</v>
      </c>
      <c r="D122" s="305" t="s">
        <v>14</v>
      </c>
      <c r="E122" s="305"/>
      <c r="F122" s="305">
        <v>2.7</v>
      </c>
      <c r="G122" s="305"/>
      <c r="H122" s="305">
        <f t="shared" si="12"/>
        <v>0</v>
      </c>
      <c r="I122" s="305"/>
      <c r="J122" s="305">
        <f>I122*F122</f>
        <v>0</v>
      </c>
      <c r="K122" s="305"/>
      <c r="L122" s="305">
        <f>K122*F122</f>
        <v>0</v>
      </c>
      <c r="M122" s="50">
        <f t="shared" si="11"/>
        <v>0</v>
      </c>
    </row>
    <row r="123" spans="1:13" ht="18">
      <c r="A123" s="357"/>
      <c r="B123" s="360"/>
      <c r="C123" s="60" t="s">
        <v>59</v>
      </c>
      <c r="D123" s="190" t="s">
        <v>437</v>
      </c>
      <c r="E123" s="190">
        <v>246</v>
      </c>
      <c r="F123" s="305">
        <f>E123*F116</f>
        <v>36.9</v>
      </c>
      <c r="G123" s="305"/>
      <c r="H123" s="305">
        <f t="shared" si="12"/>
        <v>0</v>
      </c>
      <c r="I123" s="305"/>
      <c r="J123" s="305"/>
      <c r="K123" s="305"/>
      <c r="L123" s="305"/>
      <c r="M123" s="50">
        <f t="shared" si="11"/>
        <v>0</v>
      </c>
    </row>
    <row r="124" spans="1:13" ht="18">
      <c r="A124" s="358"/>
      <c r="B124" s="361"/>
      <c r="C124" s="60" t="s">
        <v>17</v>
      </c>
      <c r="D124" s="190" t="s">
        <v>431</v>
      </c>
      <c r="E124" s="190">
        <v>1.6</v>
      </c>
      <c r="F124" s="50">
        <f>E124*F116</f>
        <v>0.24</v>
      </c>
      <c r="G124" s="305"/>
      <c r="H124" s="305">
        <f t="shared" si="12"/>
        <v>0</v>
      </c>
      <c r="I124" s="305"/>
      <c r="J124" s="305"/>
      <c r="K124" s="305"/>
      <c r="L124" s="305"/>
      <c r="M124" s="50">
        <f t="shared" si="11"/>
        <v>0</v>
      </c>
    </row>
    <row r="125" spans="1:13" ht="31.5">
      <c r="A125" s="356">
        <v>21</v>
      </c>
      <c r="B125" s="359" t="s">
        <v>67</v>
      </c>
      <c r="C125" s="60" t="s">
        <v>601</v>
      </c>
      <c r="D125" s="56" t="s">
        <v>438</v>
      </c>
      <c r="E125" s="56"/>
      <c r="F125" s="56">
        <v>0.28</v>
      </c>
      <c r="G125" s="305"/>
      <c r="H125" s="56"/>
      <c r="I125" s="56"/>
      <c r="J125" s="56"/>
      <c r="K125" s="56"/>
      <c r="L125" s="56">
        <f>K125*F125</f>
        <v>0</v>
      </c>
      <c r="M125" s="52">
        <f>SUM(M126:M135)</f>
        <v>0</v>
      </c>
    </row>
    <row r="126" spans="1:13" ht="15.75">
      <c r="A126" s="357"/>
      <c r="B126" s="360"/>
      <c r="C126" s="60" t="s">
        <v>125</v>
      </c>
      <c r="D126" s="305" t="s">
        <v>45</v>
      </c>
      <c r="E126" s="305">
        <v>1320</v>
      </c>
      <c r="F126" s="50">
        <f>E126*F125</f>
        <v>369.6</v>
      </c>
      <c r="G126" s="52"/>
      <c r="H126" s="50"/>
      <c r="I126" s="50"/>
      <c r="J126" s="50">
        <f>I126*F126</f>
        <v>0</v>
      </c>
      <c r="K126" s="50"/>
      <c r="L126" s="50"/>
      <c r="M126" s="50">
        <f>L126+J126+H126</f>
        <v>0</v>
      </c>
    </row>
    <row r="127" spans="1:13" ht="15.75">
      <c r="A127" s="357"/>
      <c r="B127" s="360"/>
      <c r="C127" s="60" t="s">
        <v>121</v>
      </c>
      <c r="D127" s="305"/>
      <c r="E127" s="305"/>
      <c r="F127" s="50"/>
      <c r="G127" s="52"/>
      <c r="H127" s="50"/>
      <c r="I127" s="50"/>
      <c r="J127" s="50"/>
      <c r="K127" s="50"/>
      <c r="L127" s="50">
        <f>F125*K127</f>
        <v>0</v>
      </c>
      <c r="M127" s="50">
        <f aca="true" t="shared" si="13" ref="M127:M135">L127+J127+H127</f>
        <v>0</v>
      </c>
    </row>
    <row r="128" spans="1:13" ht="15.75">
      <c r="A128" s="357"/>
      <c r="B128" s="360"/>
      <c r="C128" s="60" t="s">
        <v>391</v>
      </c>
      <c r="D128" s="305" t="s">
        <v>57</v>
      </c>
      <c r="E128" s="305">
        <v>101.5</v>
      </c>
      <c r="F128" s="50">
        <f>E128*F125</f>
        <v>28.42</v>
      </c>
      <c r="G128" s="50"/>
      <c r="H128" s="50">
        <f aca="true" t="shared" si="14" ref="H128:H135">G128*F128</f>
        <v>0</v>
      </c>
      <c r="I128" s="50"/>
      <c r="J128" s="50"/>
      <c r="K128" s="50"/>
      <c r="L128" s="50"/>
      <c r="M128" s="50">
        <f t="shared" si="13"/>
        <v>0</v>
      </c>
    </row>
    <row r="129" spans="1:13" ht="15.75">
      <c r="A129" s="357"/>
      <c r="B129" s="360"/>
      <c r="C129" s="60" t="s">
        <v>58</v>
      </c>
      <c r="D129" s="305" t="s">
        <v>16</v>
      </c>
      <c r="E129" s="190">
        <v>49</v>
      </c>
      <c r="F129" s="50">
        <f>F125*E129</f>
        <v>13.72</v>
      </c>
      <c r="G129" s="50"/>
      <c r="H129" s="50">
        <f t="shared" si="14"/>
        <v>0</v>
      </c>
      <c r="I129" s="50"/>
      <c r="J129" s="50"/>
      <c r="K129" s="50"/>
      <c r="L129" s="50"/>
      <c r="M129" s="50">
        <f t="shared" si="13"/>
        <v>0</v>
      </c>
    </row>
    <row r="130" spans="1:13" ht="15.75">
      <c r="A130" s="357"/>
      <c r="B130" s="360"/>
      <c r="C130" s="60" t="s">
        <v>13</v>
      </c>
      <c r="D130" s="305" t="s">
        <v>14</v>
      </c>
      <c r="E130" s="305"/>
      <c r="F130" s="305">
        <v>3.61</v>
      </c>
      <c r="G130" s="305"/>
      <c r="H130" s="305">
        <f t="shared" si="14"/>
        <v>0</v>
      </c>
      <c r="I130" s="305"/>
      <c r="J130" s="305">
        <f>I130*F130</f>
        <v>0</v>
      </c>
      <c r="K130" s="305"/>
      <c r="L130" s="305">
        <f>K130*F130</f>
        <v>0</v>
      </c>
      <c r="M130" s="50">
        <f t="shared" si="13"/>
        <v>0</v>
      </c>
    </row>
    <row r="131" spans="1:13" ht="15.75">
      <c r="A131" s="357"/>
      <c r="B131" s="360"/>
      <c r="C131" s="60" t="s">
        <v>15</v>
      </c>
      <c r="D131" s="305" t="s">
        <v>14</v>
      </c>
      <c r="E131" s="305"/>
      <c r="F131" s="305">
        <v>0.14</v>
      </c>
      <c r="G131" s="305"/>
      <c r="H131" s="305">
        <f t="shared" si="14"/>
        <v>0</v>
      </c>
      <c r="I131" s="305"/>
      <c r="J131" s="305">
        <f>I131*F131</f>
        <v>0</v>
      </c>
      <c r="K131" s="305"/>
      <c r="L131" s="305">
        <f>K131*F131</f>
        <v>0</v>
      </c>
      <c r="M131" s="50">
        <f t="shared" si="13"/>
        <v>0</v>
      </c>
    </row>
    <row r="132" spans="1:13" ht="18">
      <c r="A132" s="357"/>
      <c r="B132" s="360"/>
      <c r="C132" s="60" t="s">
        <v>59</v>
      </c>
      <c r="D132" s="190" t="s">
        <v>437</v>
      </c>
      <c r="E132" s="190">
        <v>264</v>
      </c>
      <c r="F132" s="305">
        <f>E132*F125</f>
        <v>73.92</v>
      </c>
      <c r="G132" s="305"/>
      <c r="H132" s="305">
        <f t="shared" si="14"/>
        <v>0</v>
      </c>
      <c r="I132" s="305"/>
      <c r="J132" s="305"/>
      <c r="K132" s="305"/>
      <c r="L132" s="305"/>
      <c r="M132" s="50">
        <f t="shared" si="13"/>
        <v>0</v>
      </c>
    </row>
    <row r="133" spans="1:13" ht="18">
      <c r="A133" s="357"/>
      <c r="B133" s="360"/>
      <c r="C133" s="60" t="s">
        <v>17</v>
      </c>
      <c r="D133" s="190" t="s">
        <v>431</v>
      </c>
      <c r="E133" s="190">
        <v>6.3</v>
      </c>
      <c r="F133" s="305">
        <f>E133*F125</f>
        <v>1.764</v>
      </c>
      <c r="G133" s="305"/>
      <c r="H133" s="305">
        <f t="shared" si="14"/>
        <v>0</v>
      </c>
      <c r="I133" s="305"/>
      <c r="J133" s="305"/>
      <c r="K133" s="305"/>
      <c r="L133" s="305"/>
      <c r="M133" s="50">
        <f t="shared" si="13"/>
        <v>0</v>
      </c>
    </row>
    <row r="134" spans="1:13" ht="15.75">
      <c r="A134" s="357"/>
      <c r="B134" s="360"/>
      <c r="C134" s="60" t="s">
        <v>63</v>
      </c>
      <c r="D134" s="305" t="s">
        <v>54</v>
      </c>
      <c r="E134" s="305">
        <v>0.41</v>
      </c>
      <c r="F134" s="305">
        <f>E134*F125</f>
        <v>0.1148</v>
      </c>
      <c r="G134" s="305"/>
      <c r="H134" s="305">
        <f t="shared" si="14"/>
        <v>0</v>
      </c>
      <c r="I134" s="305"/>
      <c r="J134" s="305"/>
      <c r="K134" s="305"/>
      <c r="L134" s="305"/>
      <c r="M134" s="50">
        <f t="shared" si="13"/>
        <v>0</v>
      </c>
    </row>
    <row r="135" spans="1:13" ht="15.75">
      <c r="A135" s="358"/>
      <c r="B135" s="361"/>
      <c r="C135" s="60" t="s">
        <v>69</v>
      </c>
      <c r="D135" s="305" t="s">
        <v>54</v>
      </c>
      <c r="E135" s="305">
        <v>0.32</v>
      </c>
      <c r="F135" s="305">
        <f>E135*F125</f>
        <v>0.08960000000000001</v>
      </c>
      <c r="G135" s="305"/>
      <c r="H135" s="305">
        <f t="shared" si="14"/>
        <v>0</v>
      </c>
      <c r="I135" s="305"/>
      <c r="J135" s="305"/>
      <c r="K135" s="305"/>
      <c r="L135" s="305"/>
      <c r="M135" s="50">
        <f t="shared" si="13"/>
        <v>0</v>
      </c>
    </row>
    <row r="136" spans="1:13" ht="31.5">
      <c r="A136" s="356">
        <v>22</v>
      </c>
      <c r="B136" s="359" t="s">
        <v>67</v>
      </c>
      <c r="C136" s="60" t="s">
        <v>18</v>
      </c>
      <c r="D136" s="56" t="s">
        <v>438</v>
      </c>
      <c r="E136" s="56"/>
      <c r="F136" s="56">
        <v>8.45</v>
      </c>
      <c r="G136" s="305"/>
      <c r="H136" s="56"/>
      <c r="I136" s="56"/>
      <c r="J136" s="56"/>
      <c r="K136" s="56"/>
      <c r="L136" s="56">
        <f>K136*F136</f>
        <v>0</v>
      </c>
      <c r="M136" s="52">
        <f>SUM(M137:M146)</f>
        <v>0</v>
      </c>
    </row>
    <row r="137" spans="1:13" ht="15.75">
      <c r="A137" s="357"/>
      <c r="B137" s="360"/>
      <c r="C137" s="60" t="s">
        <v>125</v>
      </c>
      <c r="D137" s="305" t="s">
        <v>45</v>
      </c>
      <c r="E137" s="305">
        <v>1320</v>
      </c>
      <c r="F137" s="50">
        <f>E137*F136</f>
        <v>11153.999999999998</v>
      </c>
      <c r="G137" s="52"/>
      <c r="H137" s="50"/>
      <c r="I137" s="50"/>
      <c r="J137" s="50">
        <f>I137*F137</f>
        <v>0</v>
      </c>
      <c r="K137" s="50"/>
      <c r="L137" s="50"/>
      <c r="M137" s="50">
        <f>L137+J137+H137</f>
        <v>0</v>
      </c>
    </row>
    <row r="138" spans="1:13" ht="15.75">
      <c r="A138" s="357"/>
      <c r="B138" s="360"/>
      <c r="C138" s="60" t="s">
        <v>121</v>
      </c>
      <c r="D138" s="305"/>
      <c r="E138" s="305"/>
      <c r="F138" s="50"/>
      <c r="G138" s="52"/>
      <c r="H138" s="50"/>
      <c r="I138" s="50"/>
      <c r="J138" s="50"/>
      <c r="K138" s="50"/>
      <c r="L138" s="50">
        <f>F136*K138</f>
        <v>0</v>
      </c>
      <c r="M138" s="50">
        <f aca="true" t="shared" si="15" ref="M138:M146">L138+J138+H138</f>
        <v>0</v>
      </c>
    </row>
    <row r="139" spans="1:13" ht="15.75">
      <c r="A139" s="357"/>
      <c r="B139" s="360"/>
      <c r="C139" s="60" t="s">
        <v>391</v>
      </c>
      <c r="D139" s="305" t="s">
        <v>57</v>
      </c>
      <c r="E139" s="305">
        <v>101.5</v>
      </c>
      <c r="F139" s="50">
        <f>E139*F136</f>
        <v>857.675</v>
      </c>
      <c r="G139" s="50"/>
      <c r="H139" s="50">
        <f aca="true" t="shared" si="16" ref="H139:H146">G139*F139</f>
        <v>0</v>
      </c>
      <c r="I139" s="50"/>
      <c r="J139" s="50"/>
      <c r="K139" s="50"/>
      <c r="L139" s="50"/>
      <c r="M139" s="50">
        <f t="shared" si="15"/>
        <v>0</v>
      </c>
    </row>
    <row r="140" spans="1:13" ht="15.75">
      <c r="A140" s="357"/>
      <c r="B140" s="360"/>
      <c r="C140" s="60" t="s">
        <v>58</v>
      </c>
      <c r="D140" s="305" t="s">
        <v>16</v>
      </c>
      <c r="E140" s="190">
        <v>49</v>
      </c>
      <c r="F140" s="50">
        <f>F136*E140</f>
        <v>414.04999999999995</v>
      </c>
      <c r="G140" s="50"/>
      <c r="H140" s="50">
        <f t="shared" si="16"/>
        <v>0</v>
      </c>
      <c r="I140" s="50"/>
      <c r="J140" s="50"/>
      <c r="K140" s="50"/>
      <c r="L140" s="50"/>
      <c r="M140" s="50">
        <f t="shared" si="15"/>
        <v>0</v>
      </c>
    </row>
    <row r="141" spans="1:13" ht="15.75">
      <c r="A141" s="357"/>
      <c r="B141" s="360"/>
      <c r="C141" s="60" t="s">
        <v>13</v>
      </c>
      <c r="D141" s="305" t="s">
        <v>14</v>
      </c>
      <c r="E141" s="305"/>
      <c r="F141" s="305">
        <v>86.06</v>
      </c>
      <c r="G141" s="305"/>
      <c r="H141" s="305">
        <f t="shared" si="16"/>
        <v>0</v>
      </c>
      <c r="I141" s="305"/>
      <c r="J141" s="305">
        <f>I141*F141</f>
        <v>0</v>
      </c>
      <c r="K141" s="305"/>
      <c r="L141" s="305">
        <f>K141*F141</f>
        <v>0</v>
      </c>
      <c r="M141" s="50">
        <f t="shared" si="15"/>
        <v>0</v>
      </c>
    </row>
    <row r="142" spans="1:13" ht="15.75">
      <c r="A142" s="357"/>
      <c r="B142" s="360"/>
      <c r="C142" s="60" t="s">
        <v>15</v>
      </c>
      <c r="D142" s="305" t="s">
        <v>14</v>
      </c>
      <c r="E142" s="305"/>
      <c r="F142" s="305">
        <v>2.38</v>
      </c>
      <c r="G142" s="305"/>
      <c r="H142" s="305">
        <f t="shared" si="16"/>
        <v>0</v>
      </c>
      <c r="I142" s="305"/>
      <c r="J142" s="305">
        <f>I142*F142</f>
        <v>0</v>
      </c>
      <c r="K142" s="305"/>
      <c r="L142" s="305">
        <f>K142*F142</f>
        <v>0</v>
      </c>
      <c r="M142" s="50">
        <f t="shared" si="15"/>
        <v>0</v>
      </c>
    </row>
    <row r="143" spans="1:13" ht="18">
      <c r="A143" s="357"/>
      <c r="B143" s="360"/>
      <c r="C143" s="60" t="s">
        <v>59</v>
      </c>
      <c r="D143" s="190" t="s">
        <v>437</v>
      </c>
      <c r="E143" s="190">
        <v>264</v>
      </c>
      <c r="F143" s="305">
        <f>E143*F136</f>
        <v>2230.7999999999997</v>
      </c>
      <c r="G143" s="305"/>
      <c r="H143" s="305">
        <f t="shared" si="16"/>
        <v>0</v>
      </c>
      <c r="I143" s="305"/>
      <c r="J143" s="305"/>
      <c r="K143" s="305"/>
      <c r="L143" s="305"/>
      <c r="M143" s="50">
        <f t="shared" si="15"/>
        <v>0</v>
      </c>
    </row>
    <row r="144" spans="1:13" ht="18">
      <c r="A144" s="357"/>
      <c r="B144" s="360"/>
      <c r="C144" s="60" t="s">
        <v>17</v>
      </c>
      <c r="D144" s="190" t="s">
        <v>431</v>
      </c>
      <c r="E144" s="190">
        <v>6.3</v>
      </c>
      <c r="F144" s="305">
        <f>E144*F136</f>
        <v>53.23499999999999</v>
      </c>
      <c r="G144" s="305"/>
      <c r="H144" s="305">
        <f t="shared" si="16"/>
        <v>0</v>
      </c>
      <c r="I144" s="305"/>
      <c r="J144" s="305"/>
      <c r="K144" s="305"/>
      <c r="L144" s="305"/>
      <c r="M144" s="50">
        <f t="shared" si="15"/>
        <v>0</v>
      </c>
    </row>
    <row r="145" spans="1:13" ht="15.75">
      <c r="A145" s="357"/>
      <c r="B145" s="360"/>
      <c r="C145" s="60" t="s">
        <v>63</v>
      </c>
      <c r="D145" s="305" t="s">
        <v>54</v>
      </c>
      <c r="E145" s="305">
        <v>0.41</v>
      </c>
      <c r="F145" s="50">
        <f>E145*F136</f>
        <v>3.4644999999999997</v>
      </c>
      <c r="G145" s="305"/>
      <c r="H145" s="305">
        <f t="shared" si="16"/>
        <v>0</v>
      </c>
      <c r="I145" s="305"/>
      <c r="J145" s="305"/>
      <c r="K145" s="305"/>
      <c r="L145" s="305"/>
      <c r="M145" s="50">
        <f t="shared" si="15"/>
        <v>0</v>
      </c>
    </row>
    <row r="146" spans="1:13" ht="15.75">
      <c r="A146" s="358"/>
      <c r="B146" s="361"/>
      <c r="C146" s="60" t="s">
        <v>69</v>
      </c>
      <c r="D146" s="305" t="s">
        <v>54</v>
      </c>
      <c r="E146" s="305">
        <v>0.32</v>
      </c>
      <c r="F146" s="50">
        <f>E146*F136</f>
        <v>2.7039999999999997</v>
      </c>
      <c r="G146" s="305"/>
      <c r="H146" s="305">
        <f t="shared" si="16"/>
        <v>0</v>
      </c>
      <c r="I146" s="305"/>
      <c r="J146" s="305"/>
      <c r="K146" s="305"/>
      <c r="L146" s="305"/>
      <c r="M146" s="50">
        <f t="shared" si="15"/>
        <v>0</v>
      </c>
    </row>
    <row r="147" spans="1:13" ht="18">
      <c r="A147" s="356">
        <v>23</v>
      </c>
      <c r="B147" s="359" t="s">
        <v>70</v>
      </c>
      <c r="C147" s="60" t="s">
        <v>23</v>
      </c>
      <c r="D147" s="56" t="s">
        <v>438</v>
      </c>
      <c r="E147" s="56"/>
      <c r="F147" s="56">
        <v>0.85</v>
      </c>
      <c r="G147" s="305"/>
      <c r="H147" s="56"/>
      <c r="I147" s="56"/>
      <c r="J147" s="56"/>
      <c r="K147" s="56"/>
      <c r="L147" s="56"/>
      <c r="M147" s="52">
        <f>SUM(M148:M156)</f>
        <v>0</v>
      </c>
    </row>
    <row r="148" spans="1:13" ht="15.75">
      <c r="A148" s="357"/>
      <c r="B148" s="360"/>
      <c r="C148" s="60" t="s">
        <v>125</v>
      </c>
      <c r="D148" s="305" t="s">
        <v>45</v>
      </c>
      <c r="E148" s="305">
        <v>1390</v>
      </c>
      <c r="F148" s="50">
        <f>E148*F147</f>
        <v>1181.5</v>
      </c>
      <c r="G148" s="52"/>
      <c r="H148" s="50"/>
      <c r="I148" s="50"/>
      <c r="J148" s="50">
        <f>I148*F148</f>
        <v>0</v>
      </c>
      <c r="K148" s="50"/>
      <c r="L148" s="50"/>
      <c r="M148" s="50">
        <f aca="true" t="shared" si="17" ref="M148:M156">L148+J148+H148</f>
        <v>0</v>
      </c>
    </row>
    <row r="149" spans="1:13" ht="15.75">
      <c r="A149" s="357"/>
      <c r="B149" s="360"/>
      <c r="C149" s="60" t="s">
        <v>121</v>
      </c>
      <c r="D149" s="305"/>
      <c r="E149" s="305"/>
      <c r="F149" s="50"/>
      <c r="G149" s="52"/>
      <c r="H149" s="50"/>
      <c r="I149" s="50"/>
      <c r="J149" s="50"/>
      <c r="K149" s="50"/>
      <c r="L149" s="50">
        <f>F147*K149</f>
        <v>0</v>
      </c>
      <c r="M149" s="50">
        <f t="shared" si="17"/>
        <v>0</v>
      </c>
    </row>
    <row r="150" spans="1:13" ht="15.75">
      <c r="A150" s="357"/>
      <c r="B150" s="360"/>
      <c r="C150" s="60" t="s">
        <v>391</v>
      </c>
      <c r="D150" s="305" t="s">
        <v>57</v>
      </c>
      <c r="E150" s="305">
        <v>101.5</v>
      </c>
      <c r="F150" s="50">
        <f>E150*F147</f>
        <v>86.27499999999999</v>
      </c>
      <c r="G150" s="50"/>
      <c r="H150" s="50">
        <f aca="true" t="shared" si="18" ref="H150:H156">G150*F150</f>
        <v>0</v>
      </c>
      <c r="I150" s="50"/>
      <c r="J150" s="50"/>
      <c r="K150" s="50"/>
      <c r="L150" s="50"/>
      <c r="M150" s="50">
        <f t="shared" si="17"/>
        <v>0</v>
      </c>
    </row>
    <row r="151" spans="1:13" ht="15.75">
      <c r="A151" s="357"/>
      <c r="B151" s="360"/>
      <c r="C151" s="60" t="s">
        <v>58</v>
      </c>
      <c r="D151" s="305" t="s">
        <v>16</v>
      </c>
      <c r="E151" s="190">
        <v>93</v>
      </c>
      <c r="F151" s="50">
        <f>F147*E151</f>
        <v>79.05</v>
      </c>
      <c r="G151" s="50"/>
      <c r="H151" s="50">
        <f t="shared" si="18"/>
        <v>0</v>
      </c>
      <c r="I151" s="50"/>
      <c r="J151" s="50"/>
      <c r="K151" s="50"/>
      <c r="L151" s="50"/>
      <c r="M151" s="50">
        <f t="shared" si="17"/>
        <v>0</v>
      </c>
    </row>
    <row r="152" spans="1:13" ht="15.75">
      <c r="A152" s="357"/>
      <c r="B152" s="360"/>
      <c r="C152" s="60" t="s">
        <v>13</v>
      </c>
      <c r="D152" s="305" t="s">
        <v>14</v>
      </c>
      <c r="E152" s="305"/>
      <c r="F152" s="305">
        <v>8.4</v>
      </c>
      <c r="G152" s="305"/>
      <c r="H152" s="305">
        <f t="shared" si="18"/>
        <v>0</v>
      </c>
      <c r="I152" s="305"/>
      <c r="J152" s="305">
        <f>I152*F152</f>
        <v>0</v>
      </c>
      <c r="K152" s="305"/>
      <c r="L152" s="305">
        <f>K152*F152</f>
        <v>0</v>
      </c>
      <c r="M152" s="50">
        <f t="shared" si="17"/>
        <v>0</v>
      </c>
    </row>
    <row r="153" spans="1:13" ht="15.75">
      <c r="A153" s="357"/>
      <c r="B153" s="360"/>
      <c r="C153" s="60" t="s">
        <v>15</v>
      </c>
      <c r="D153" s="305" t="s">
        <v>14</v>
      </c>
      <c r="E153" s="305"/>
      <c r="F153" s="305">
        <v>1.69</v>
      </c>
      <c r="G153" s="305"/>
      <c r="H153" s="305">
        <f t="shared" si="18"/>
        <v>0</v>
      </c>
      <c r="I153" s="305"/>
      <c r="J153" s="305">
        <f>I153*F153</f>
        <v>0</v>
      </c>
      <c r="K153" s="305"/>
      <c r="L153" s="305">
        <f>K153*F153</f>
        <v>0</v>
      </c>
      <c r="M153" s="50">
        <f t="shared" si="17"/>
        <v>0</v>
      </c>
    </row>
    <row r="154" spans="1:13" ht="18">
      <c r="A154" s="357"/>
      <c r="B154" s="360"/>
      <c r="C154" s="60" t="s">
        <v>59</v>
      </c>
      <c r="D154" s="190" t="s">
        <v>437</v>
      </c>
      <c r="E154" s="190">
        <v>229</v>
      </c>
      <c r="F154" s="305">
        <f>E154*F147</f>
        <v>194.65</v>
      </c>
      <c r="G154" s="305"/>
      <c r="H154" s="305">
        <f t="shared" si="18"/>
        <v>0</v>
      </c>
      <c r="I154" s="305"/>
      <c r="J154" s="305"/>
      <c r="K154" s="305"/>
      <c r="L154" s="305"/>
      <c r="M154" s="50">
        <f t="shared" si="17"/>
        <v>0</v>
      </c>
    </row>
    <row r="155" spans="1:13" ht="18">
      <c r="A155" s="357"/>
      <c r="B155" s="360"/>
      <c r="C155" s="60" t="s">
        <v>17</v>
      </c>
      <c r="D155" s="190" t="s">
        <v>431</v>
      </c>
      <c r="E155" s="190">
        <v>5.89</v>
      </c>
      <c r="F155" s="50">
        <f>E155*F147</f>
        <v>5.0065</v>
      </c>
      <c r="G155" s="305"/>
      <c r="H155" s="305">
        <f t="shared" si="18"/>
        <v>0</v>
      </c>
      <c r="I155" s="305"/>
      <c r="J155" s="305"/>
      <c r="K155" s="305"/>
      <c r="L155" s="305"/>
      <c r="M155" s="50">
        <f t="shared" si="17"/>
        <v>0</v>
      </c>
    </row>
    <row r="156" spans="1:13" ht="15.75">
      <c r="A156" s="358"/>
      <c r="B156" s="361"/>
      <c r="C156" s="60" t="s">
        <v>63</v>
      </c>
      <c r="D156" s="305" t="s">
        <v>54</v>
      </c>
      <c r="E156" s="305">
        <v>0.25</v>
      </c>
      <c r="F156" s="50">
        <f>E156*F147</f>
        <v>0.2125</v>
      </c>
      <c r="G156" s="305"/>
      <c r="H156" s="305">
        <f t="shared" si="18"/>
        <v>0</v>
      </c>
      <c r="I156" s="305"/>
      <c r="J156" s="305"/>
      <c r="K156" s="305"/>
      <c r="L156" s="305"/>
      <c r="M156" s="50">
        <f t="shared" si="17"/>
        <v>0</v>
      </c>
    </row>
    <row r="157" spans="1:13" s="189" customFormat="1" ht="23.25" customHeight="1">
      <c r="A157" s="232"/>
      <c r="B157" s="359" t="s">
        <v>791</v>
      </c>
      <c r="C157" s="179" t="s">
        <v>792</v>
      </c>
      <c r="D157" s="305" t="s">
        <v>54</v>
      </c>
      <c r="E157" s="305"/>
      <c r="F157" s="53">
        <v>0.624</v>
      </c>
      <c r="G157" s="305"/>
      <c r="H157" s="305"/>
      <c r="I157" s="305"/>
      <c r="J157" s="305"/>
      <c r="K157" s="305"/>
      <c r="L157" s="305"/>
      <c r="M157" s="81">
        <f>SUM(M158:M161)</f>
        <v>0</v>
      </c>
    </row>
    <row r="158" spans="1:13" s="189" customFormat="1" ht="15.75">
      <c r="A158" s="232"/>
      <c r="B158" s="360"/>
      <c r="C158" s="60" t="s">
        <v>44</v>
      </c>
      <c r="D158" s="305" t="s">
        <v>45</v>
      </c>
      <c r="E158" s="305">
        <v>210</v>
      </c>
      <c r="F158" s="50">
        <f>$F$157*E158</f>
        <v>131.04</v>
      </c>
      <c r="G158" s="305"/>
      <c r="H158" s="305"/>
      <c r="I158" s="305"/>
      <c r="J158" s="305">
        <f>F158*I158</f>
        <v>0</v>
      </c>
      <c r="K158" s="305"/>
      <c r="L158" s="305"/>
      <c r="M158" s="50">
        <f>H158+J158+L158</f>
        <v>0</v>
      </c>
    </row>
    <row r="159" spans="1:13" s="189" customFormat="1" ht="15.75">
      <c r="A159" s="232"/>
      <c r="B159" s="360"/>
      <c r="C159" s="60" t="s">
        <v>68</v>
      </c>
      <c r="D159" s="305" t="s">
        <v>16</v>
      </c>
      <c r="E159" s="305">
        <v>1.4</v>
      </c>
      <c r="F159" s="50">
        <f>$F$157*E159</f>
        <v>0.8735999999999999</v>
      </c>
      <c r="G159" s="305"/>
      <c r="H159" s="305"/>
      <c r="I159" s="305"/>
      <c r="J159" s="305"/>
      <c r="K159" s="305"/>
      <c r="L159" s="50">
        <f>K159*F159</f>
        <v>0</v>
      </c>
      <c r="M159" s="50">
        <f>H159+J159+L159</f>
        <v>0</v>
      </c>
    </row>
    <row r="160" spans="1:13" s="189" customFormat="1" ht="22.5" customHeight="1">
      <c r="A160" s="232"/>
      <c r="B160" s="360"/>
      <c r="C160" s="60" t="s">
        <v>792</v>
      </c>
      <c r="D160" s="305" t="s">
        <v>54</v>
      </c>
      <c r="E160" s="305">
        <v>1</v>
      </c>
      <c r="F160" s="50">
        <f>$F$157*E160</f>
        <v>0.624</v>
      </c>
      <c r="G160" s="305"/>
      <c r="H160" s="50">
        <f>G160*F160</f>
        <v>0</v>
      </c>
      <c r="I160" s="305"/>
      <c r="J160" s="305"/>
      <c r="K160" s="305"/>
      <c r="L160" s="305"/>
      <c r="M160" s="50">
        <f>H160+J160+L160</f>
        <v>0</v>
      </c>
    </row>
    <row r="161" spans="1:13" s="189" customFormat="1" ht="15.75">
      <c r="A161" s="232"/>
      <c r="B161" s="361"/>
      <c r="C161" s="60" t="s">
        <v>58</v>
      </c>
      <c r="D161" s="305" t="s">
        <v>16</v>
      </c>
      <c r="E161" s="305">
        <v>2</v>
      </c>
      <c r="F161" s="50">
        <f>$F$157*E161</f>
        <v>1.248</v>
      </c>
      <c r="G161" s="305"/>
      <c r="H161" s="50">
        <f>G161*F161</f>
        <v>0</v>
      </c>
      <c r="I161" s="305"/>
      <c r="J161" s="305"/>
      <c r="K161" s="305"/>
      <c r="L161" s="305"/>
      <c r="M161" s="50">
        <f>H161+J161+L161</f>
        <v>0</v>
      </c>
    </row>
    <row r="162" spans="1:13" ht="24" customHeight="1">
      <c r="A162" s="145"/>
      <c r="B162" s="58"/>
      <c r="C162" s="261" t="s">
        <v>19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50"/>
    </row>
    <row r="163" spans="1:13" ht="20.25" customHeight="1">
      <c r="A163" s="347">
        <v>24</v>
      </c>
      <c r="B163" s="350" t="s">
        <v>73</v>
      </c>
      <c r="C163" s="60" t="s">
        <v>71</v>
      </c>
      <c r="D163" s="305" t="s">
        <v>43</v>
      </c>
      <c r="E163" s="305"/>
      <c r="F163" s="305">
        <v>7.2</v>
      </c>
      <c r="G163" s="61"/>
      <c r="H163" s="62"/>
      <c r="I163" s="62"/>
      <c r="J163" s="62"/>
      <c r="K163" s="62"/>
      <c r="L163" s="62"/>
      <c r="M163" s="63">
        <f>SUM(M164:M167)</f>
        <v>0</v>
      </c>
    </row>
    <row r="164" spans="1:13" ht="15.75">
      <c r="A164" s="348"/>
      <c r="B164" s="351"/>
      <c r="C164" s="60" t="s">
        <v>120</v>
      </c>
      <c r="D164" s="305" t="s">
        <v>80</v>
      </c>
      <c r="E164" s="305">
        <v>100</v>
      </c>
      <c r="F164" s="50">
        <f>F163*E164</f>
        <v>720</v>
      </c>
      <c r="G164" s="52"/>
      <c r="H164" s="50"/>
      <c r="I164" s="50"/>
      <c r="J164" s="50">
        <f>F164*I164</f>
        <v>0</v>
      </c>
      <c r="K164" s="50"/>
      <c r="L164" s="50"/>
      <c r="M164" s="50">
        <f>L164+J164+H164</f>
        <v>0</v>
      </c>
    </row>
    <row r="165" spans="1:13" ht="15.75">
      <c r="A165" s="348"/>
      <c r="B165" s="351"/>
      <c r="C165" s="60" t="s">
        <v>126</v>
      </c>
      <c r="D165" s="305" t="s">
        <v>16</v>
      </c>
      <c r="E165" s="305">
        <f>0.95+0.46</f>
        <v>1.41</v>
      </c>
      <c r="F165" s="50">
        <f>E165*F163</f>
        <v>10.152</v>
      </c>
      <c r="G165" s="52"/>
      <c r="H165" s="50"/>
      <c r="I165" s="50"/>
      <c r="J165" s="50"/>
      <c r="K165" s="50"/>
      <c r="L165" s="50">
        <f>K165*F165</f>
        <v>0</v>
      </c>
      <c r="M165" s="50">
        <f>L165+J165+H165</f>
        <v>0</v>
      </c>
    </row>
    <row r="166" spans="1:13" ht="15.75">
      <c r="A166" s="348"/>
      <c r="B166" s="351"/>
      <c r="C166" s="60" t="s">
        <v>72</v>
      </c>
      <c r="D166" s="305" t="s">
        <v>57</v>
      </c>
      <c r="E166" s="305">
        <f>2.03+1.02</f>
        <v>3.05</v>
      </c>
      <c r="F166" s="50">
        <f>E166*F163</f>
        <v>21.96</v>
      </c>
      <c r="G166" s="50"/>
      <c r="H166" s="50">
        <f>G166*F166</f>
        <v>0</v>
      </c>
      <c r="I166" s="50"/>
      <c r="J166" s="50"/>
      <c r="K166" s="50"/>
      <c r="L166" s="50"/>
      <c r="M166" s="50">
        <f>L166+J166+H166</f>
        <v>0</v>
      </c>
    </row>
    <row r="167" spans="1:13" ht="15.75">
      <c r="A167" s="349"/>
      <c r="B167" s="352"/>
      <c r="C167" s="60" t="s">
        <v>58</v>
      </c>
      <c r="D167" s="305" t="s">
        <v>16</v>
      </c>
      <c r="E167" s="190">
        <v>6.36</v>
      </c>
      <c r="F167" s="50">
        <f>F163*E167</f>
        <v>45.792</v>
      </c>
      <c r="G167" s="50"/>
      <c r="H167" s="50">
        <f>G167*F167</f>
        <v>0</v>
      </c>
      <c r="I167" s="50"/>
      <c r="J167" s="50"/>
      <c r="K167" s="50"/>
      <c r="L167" s="50"/>
      <c r="M167" s="50">
        <f>L167+J167+H167</f>
        <v>0</v>
      </c>
    </row>
    <row r="168" spans="1:13" ht="15.75">
      <c r="A168" s="347">
        <v>25</v>
      </c>
      <c r="B168" s="350" t="s">
        <v>77</v>
      </c>
      <c r="C168" s="60" t="s">
        <v>75</v>
      </c>
      <c r="D168" s="305" t="s">
        <v>57</v>
      </c>
      <c r="E168" s="190"/>
      <c r="F168" s="50">
        <v>108</v>
      </c>
      <c r="G168" s="50"/>
      <c r="H168" s="50"/>
      <c r="I168" s="50"/>
      <c r="J168" s="50"/>
      <c r="K168" s="50"/>
      <c r="L168" s="50"/>
      <c r="M168" s="52">
        <f>M169+M170+M171</f>
        <v>0</v>
      </c>
    </row>
    <row r="169" spans="1:13" ht="15.75">
      <c r="A169" s="348"/>
      <c r="B169" s="351"/>
      <c r="C169" s="60" t="s">
        <v>44</v>
      </c>
      <c r="D169" s="305" t="s">
        <v>45</v>
      </c>
      <c r="E169" s="305">
        <v>2.32</v>
      </c>
      <c r="F169" s="50">
        <f>F168*E169</f>
        <v>250.55999999999997</v>
      </c>
      <c r="G169" s="52"/>
      <c r="H169" s="50"/>
      <c r="I169" s="50"/>
      <c r="J169" s="50">
        <f>I169*F169</f>
        <v>0</v>
      </c>
      <c r="K169" s="50"/>
      <c r="L169" s="50"/>
      <c r="M169" s="50">
        <f>L169+J169+H169</f>
        <v>0</v>
      </c>
    </row>
    <row r="170" spans="1:13" ht="15.75">
      <c r="A170" s="348"/>
      <c r="B170" s="351"/>
      <c r="C170" s="60" t="s">
        <v>68</v>
      </c>
      <c r="D170" s="305" t="s">
        <v>16</v>
      </c>
      <c r="E170" s="305">
        <v>1.08</v>
      </c>
      <c r="F170" s="50">
        <f>E170*F168</f>
        <v>116.64000000000001</v>
      </c>
      <c r="G170" s="52"/>
      <c r="H170" s="50"/>
      <c r="I170" s="50"/>
      <c r="J170" s="50"/>
      <c r="K170" s="50"/>
      <c r="L170" s="50">
        <f>K170*F170</f>
        <v>0</v>
      </c>
      <c r="M170" s="50">
        <f>L170+J170+H170</f>
        <v>0</v>
      </c>
    </row>
    <row r="171" spans="1:13" ht="15.75">
      <c r="A171" s="349"/>
      <c r="B171" s="352"/>
      <c r="C171" s="60" t="s">
        <v>76</v>
      </c>
      <c r="D171" s="305" t="s">
        <v>57</v>
      </c>
      <c r="E171" s="305">
        <v>1.1</v>
      </c>
      <c r="F171" s="50">
        <f>E171*F168</f>
        <v>118.80000000000001</v>
      </c>
      <c r="G171" s="50"/>
      <c r="H171" s="50">
        <f>G171*F171</f>
        <v>0</v>
      </c>
      <c r="I171" s="50"/>
      <c r="J171" s="50"/>
      <c r="K171" s="50"/>
      <c r="L171" s="50"/>
      <c r="M171" s="50">
        <f>L171+J171+H171</f>
        <v>0</v>
      </c>
    </row>
    <row r="172" spans="1:13" ht="15.75">
      <c r="A172" s="347">
        <v>26</v>
      </c>
      <c r="B172" s="350" t="s">
        <v>79</v>
      </c>
      <c r="C172" s="60" t="s">
        <v>78</v>
      </c>
      <c r="D172" s="305" t="s">
        <v>43</v>
      </c>
      <c r="E172" s="305"/>
      <c r="F172" s="50">
        <v>8.06</v>
      </c>
      <c r="G172" s="50"/>
      <c r="H172" s="50"/>
      <c r="I172" s="50"/>
      <c r="J172" s="50"/>
      <c r="K172" s="50"/>
      <c r="L172" s="50"/>
      <c r="M172" s="52">
        <f>SUM(M173:M178)</f>
        <v>0</v>
      </c>
    </row>
    <row r="173" spans="1:13" ht="15.75">
      <c r="A173" s="348"/>
      <c r="B173" s="351"/>
      <c r="C173" s="60" t="s">
        <v>125</v>
      </c>
      <c r="D173" s="305" t="s">
        <v>45</v>
      </c>
      <c r="E173" s="305">
        <v>31</v>
      </c>
      <c r="F173" s="50">
        <f>F172*E173</f>
        <v>249.86</v>
      </c>
      <c r="G173" s="52"/>
      <c r="H173" s="50"/>
      <c r="I173" s="50"/>
      <c r="J173" s="50">
        <f>I173*F173</f>
        <v>0</v>
      </c>
      <c r="K173" s="50"/>
      <c r="L173" s="50"/>
      <c r="M173" s="50">
        <f aca="true" t="shared" si="19" ref="M173:M178">L173+J173+H173</f>
        <v>0</v>
      </c>
    </row>
    <row r="174" spans="1:13" ht="15.75">
      <c r="A174" s="348"/>
      <c r="B174" s="351"/>
      <c r="C174" s="60" t="s">
        <v>126</v>
      </c>
      <c r="D174" s="305" t="s">
        <v>16</v>
      </c>
      <c r="E174" s="305">
        <v>5.21</v>
      </c>
      <c r="F174" s="50">
        <f>E174*F172</f>
        <v>41.9926</v>
      </c>
      <c r="G174" s="52"/>
      <c r="H174" s="50"/>
      <c r="I174" s="50"/>
      <c r="J174" s="50"/>
      <c r="K174" s="50"/>
      <c r="L174" s="50">
        <f>K174*F174</f>
        <v>0</v>
      </c>
      <c r="M174" s="50">
        <f t="shared" si="19"/>
        <v>0</v>
      </c>
    </row>
    <row r="175" spans="1:13" ht="15.75">
      <c r="A175" s="348"/>
      <c r="B175" s="351"/>
      <c r="C175" s="60" t="s">
        <v>81</v>
      </c>
      <c r="D175" s="305" t="s">
        <v>80</v>
      </c>
      <c r="E175" s="305">
        <v>376</v>
      </c>
      <c r="F175" s="50">
        <f>E175*F172</f>
        <v>3030.5600000000004</v>
      </c>
      <c r="G175" s="50"/>
      <c r="H175" s="50">
        <f>G175*F175</f>
        <v>0</v>
      </c>
      <c r="I175" s="50"/>
      <c r="J175" s="50"/>
      <c r="K175" s="50"/>
      <c r="L175" s="50"/>
      <c r="M175" s="50">
        <f t="shared" si="19"/>
        <v>0</v>
      </c>
    </row>
    <row r="176" spans="1:13" ht="15.75">
      <c r="A176" s="348"/>
      <c r="B176" s="351"/>
      <c r="C176" s="60" t="s">
        <v>670</v>
      </c>
      <c r="D176" s="305" t="s">
        <v>330</v>
      </c>
      <c r="E176" s="305">
        <v>80</v>
      </c>
      <c r="F176" s="305">
        <f>E176*F172</f>
        <v>644.8000000000001</v>
      </c>
      <c r="G176" s="305"/>
      <c r="H176" s="50">
        <f>G176*F176</f>
        <v>0</v>
      </c>
      <c r="I176" s="305"/>
      <c r="J176" s="305">
        <f>I176*F176</f>
        <v>0</v>
      </c>
      <c r="K176" s="305"/>
      <c r="L176" s="305">
        <f>K176*F176</f>
        <v>0</v>
      </c>
      <c r="M176" s="50">
        <f t="shared" si="19"/>
        <v>0</v>
      </c>
    </row>
    <row r="177" spans="1:13" ht="15.75">
      <c r="A177" s="348"/>
      <c r="B177" s="351"/>
      <c r="C177" s="60" t="s">
        <v>58</v>
      </c>
      <c r="D177" s="305" t="s">
        <v>16</v>
      </c>
      <c r="E177" s="190">
        <v>5.44</v>
      </c>
      <c r="F177" s="50">
        <f>F172*E177</f>
        <v>43.8464</v>
      </c>
      <c r="G177" s="50"/>
      <c r="H177" s="50">
        <f>G177*F177</f>
        <v>0</v>
      </c>
      <c r="I177" s="50"/>
      <c r="J177" s="50"/>
      <c r="K177" s="50"/>
      <c r="L177" s="50"/>
      <c r="M177" s="50">
        <f t="shared" si="19"/>
        <v>0</v>
      </c>
    </row>
    <row r="178" spans="1:13" ht="15.75">
      <c r="A178" s="349"/>
      <c r="B178" s="352"/>
      <c r="C178" s="60" t="s">
        <v>667</v>
      </c>
      <c r="D178" s="305" t="s">
        <v>330</v>
      </c>
      <c r="E178" s="305">
        <v>60</v>
      </c>
      <c r="F178" s="305">
        <f>E178*F172*3</f>
        <v>1450.8000000000002</v>
      </c>
      <c r="G178" s="305"/>
      <c r="H178" s="50">
        <f>G178*F178</f>
        <v>0</v>
      </c>
      <c r="I178" s="305"/>
      <c r="J178" s="305">
        <f>I178*F178</f>
        <v>0</v>
      </c>
      <c r="K178" s="305"/>
      <c r="L178" s="305">
        <f>K178*F178</f>
        <v>0</v>
      </c>
      <c r="M178" s="50">
        <f t="shared" si="19"/>
        <v>0</v>
      </c>
    </row>
    <row r="179" spans="1:13" ht="19.5" customHeight="1">
      <c r="A179" s="347">
        <v>27</v>
      </c>
      <c r="B179" s="350" t="s">
        <v>730</v>
      </c>
      <c r="C179" s="215" t="s">
        <v>679</v>
      </c>
      <c r="D179" s="190" t="s">
        <v>57</v>
      </c>
      <c r="E179" s="190"/>
      <c r="F179" s="305">
        <v>8</v>
      </c>
      <c r="G179" s="305"/>
      <c r="H179" s="305"/>
      <c r="I179" s="305"/>
      <c r="J179" s="305"/>
      <c r="K179" s="305"/>
      <c r="L179" s="305">
        <f>K179*F179</f>
        <v>0</v>
      </c>
      <c r="M179" s="52">
        <f>M184+M183+M182+M181+M180</f>
        <v>0</v>
      </c>
    </row>
    <row r="180" spans="1:13" ht="19.5" customHeight="1">
      <c r="A180" s="348"/>
      <c r="B180" s="351"/>
      <c r="C180" s="60" t="s">
        <v>125</v>
      </c>
      <c r="D180" s="305" t="s">
        <v>45</v>
      </c>
      <c r="E180" s="305">
        <v>4.23</v>
      </c>
      <c r="F180" s="50">
        <f>E180*F179</f>
        <v>33.84</v>
      </c>
      <c r="G180" s="52"/>
      <c r="H180" s="50"/>
      <c r="I180" s="50"/>
      <c r="J180" s="50">
        <f>I180*F180</f>
        <v>0</v>
      </c>
      <c r="K180" s="50"/>
      <c r="L180" s="50"/>
      <c r="M180" s="50">
        <f>L180+J180+H180</f>
        <v>0</v>
      </c>
    </row>
    <row r="181" spans="1:13" ht="19.5" customHeight="1">
      <c r="A181" s="348"/>
      <c r="B181" s="351"/>
      <c r="C181" s="60" t="s">
        <v>128</v>
      </c>
      <c r="D181" s="305" t="s">
        <v>16</v>
      </c>
      <c r="E181" s="305">
        <v>0.78</v>
      </c>
      <c r="F181" s="50">
        <f>E181*F179</f>
        <v>6.24</v>
      </c>
      <c r="G181" s="52"/>
      <c r="H181" s="50"/>
      <c r="I181" s="50"/>
      <c r="J181" s="50"/>
      <c r="K181" s="50"/>
      <c r="L181" s="50">
        <f>K181*F181</f>
        <v>0</v>
      </c>
      <c r="M181" s="50">
        <f>L181+J181+H181</f>
        <v>0</v>
      </c>
    </row>
    <row r="182" spans="1:13" ht="19.5" customHeight="1">
      <c r="A182" s="348"/>
      <c r="B182" s="351"/>
      <c r="C182" s="60" t="s">
        <v>72</v>
      </c>
      <c r="D182" s="190" t="s">
        <v>57</v>
      </c>
      <c r="E182" s="190">
        <v>0.23</v>
      </c>
      <c r="F182" s="66">
        <f>F179*E182</f>
        <v>1.84</v>
      </c>
      <c r="G182" s="50"/>
      <c r="H182" s="50">
        <f>G182*F182</f>
        <v>0</v>
      </c>
      <c r="I182" s="50"/>
      <c r="J182" s="50"/>
      <c r="K182" s="50"/>
      <c r="L182" s="50"/>
      <c r="M182" s="50">
        <f>L182+J182+H182</f>
        <v>0</v>
      </c>
    </row>
    <row r="183" spans="1:13" ht="19.5" customHeight="1">
      <c r="A183" s="348"/>
      <c r="B183" s="351"/>
      <c r="C183" s="60" t="s">
        <v>40</v>
      </c>
      <c r="D183" s="305" t="s">
        <v>118</v>
      </c>
      <c r="E183" s="190">
        <v>384</v>
      </c>
      <c r="F183" s="50">
        <f>F179*E183</f>
        <v>3072</v>
      </c>
      <c r="G183" s="50"/>
      <c r="H183" s="50">
        <f>G183*F183</f>
        <v>0</v>
      </c>
      <c r="I183" s="50"/>
      <c r="J183" s="50"/>
      <c r="K183" s="50"/>
      <c r="L183" s="50"/>
      <c r="M183" s="50">
        <f>L183+J183+H183</f>
        <v>0</v>
      </c>
    </row>
    <row r="184" spans="1:13" ht="19.5" customHeight="1">
      <c r="A184" s="349"/>
      <c r="B184" s="352"/>
      <c r="C184" s="60" t="s">
        <v>58</v>
      </c>
      <c r="D184" s="190" t="s">
        <v>16</v>
      </c>
      <c r="E184" s="190">
        <v>0.17</v>
      </c>
      <c r="F184" s="66">
        <f>E184*F179</f>
        <v>1.36</v>
      </c>
      <c r="G184" s="305"/>
      <c r="H184" s="50">
        <f>G184*F184</f>
        <v>0</v>
      </c>
      <c r="I184" s="305"/>
      <c r="J184" s="305">
        <f>I184*F184</f>
        <v>0</v>
      </c>
      <c r="K184" s="305"/>
      <c r="L184" s="305">
        <f>K184*F184</f>
        <v>0</v>
      </c>
      <c r="M184" s="50">
        <f>L184+J184+H184</f>
        <v>0</v>
      </c>
    </row>
    <row r="185" spans="1:13" ht="21.75" customHeight="1">
      <c r="A185" s="347">
        <v>28</v>
      </c>
      <c r="B185" s="343" t="s">
        <v>119</v>
      </c>
      <c r="C185" s="60" t="s">
        <v>83</v>
      </c>
      <c r="D185" s="305" t="s">
        <v>43</v>
      </c>
      <c r="E185" s="305"/>
      <c r="F185" s="305">
        <v>3.24</v>
      </c>
      <c r="G185" s="305"/>
      <c r="H185" s="305"/>
      <c r="I185" s="305"/>
      <c r="J185" s="305"/>
      <c r="K185" s="305"/>
      <c r="L185" s="305"/>
      <c r="M185" s="52">
        <f>SUM(M186:M192)</f>
        <v>0</v>
      </c>
    </row>
    <row r="186" spans="1:13" ht="15.75">
      <c r="A186" s="348"/>
      <c r="B186" s="343"/>
      <c r="C186" s="60" t="s">
        <v>685</v>
      </c>
      <c r="D186" s="305" t="s">
        <v>80</v>
      </c>
      <c r="E186" s="305">
        <v>100</v>
      </c>
      <c r="F186" s="50">
        <f>F185*E186</f>
        <v>324</v>
      </c>
      <c r="G186" s="52"/>
      <c r="H186" s="50"/>
      <c r="I186" s="50"/>
      <c r="J186" s="50">
        <f>I186*F186</f>
        <v>0</v>
      </c>
      <c r="K186" s="50"/>
      <c r="L186" s="50"/>
      <c r="M186" s="50">
        <f aca="true" t="shared" si="20" ref="M186:M192">L186+J186+H186</f>
        <v>0</v>
      </c>
    </row>
    <row r="187" spans="1:13" ht="15.75">
      <c r="A187" s="348"/>
      <c r="B187" s="343"/>
      <c r="C187" s="60" t="s">
        <v>126</v>
      </c>
      <c r="D187" s="305" t="s">
        <v>16</v>
      </c>
      <c r="E187" s="305">
        <v>0.06</v>
      </c>
      <c r="F187" s="50">
        <f>E187*F185</f>
        <v>0.19440000000000002</v>
      </c>
      <c r="G187" s="52"/>
      <c r="H187" s="50"/>
      <c r="I187" s="50"/>
      <c r="J187" s="50"/>
      <c r="K187" s="50"/>
      <c r="L187" s="50">
        <f>K187*F187</f>
        <v>0</v>
      </c>
      <c r="M187" s="50">
        <f t="shared" si="20"/>
        <v>0</v>
      </c>
    </row>
    <row r="188" spans="1:13" ht="31.5">
      <c r="A188" s="348"/>
      <c r="B188" s="343"/>
      <c r="C188" s="60" t="s">
        <v>24</v>
      </c>
      <c r="D188" s="190" t="s">
        <v>26</v>
      </c>
      <c r="E188" s="190"/>
      <c r="F188" s="190">
        <v>332</v>
      </c>
      <c r="G188" s="50"/>
      <c r="H188" s="50">
        <f>G188*F188</f>
        <v>0</v>
      </c>
      <c r="I188" s="50"/>
      <c r="J188" s="50"/>
      <c r="K188" s="50"/>
      <c r="L188" s="50"/>
      <c r="M188" s="50">
        <f t="shared" si="20"/>
        <v>0</v>
      </c>
    </row>
    <row r="189" spans="1:13" ht="15.75">
      <c r="A189" s="348"/>
      <c r="B189" s="343"/>
      <c r="C189" s="60" t="s">
        <v>58</v>
      </c>
      <c r="D189" s="305" t="s">
        <v>16</v>
      </c>
      <c r="E189" s="190">
        <v>5.44</v>
      </c>
      <c r="F189" s="50">
        <f>F185*E189</f>
        <v>17.625600000000002</v>
      </c>
      <c r="G189" s="50"/>
      <c r="H189" s="50">
        <f>G189*F189</f>
        <v>0</v>
      </c>
      <c r="I189" s="50"/>
      <c r="J189" s="50"/>
      <c r="K189" s="50"/>
      <c r="L189" s="50"/>
      <c r="M189" s="50">
        <f t="shared" si="20"/>
        <v>0</v>
      </c>
    </row>
    <row r="190" spans="1:13" ht="24" customHeight="1">
      <c r="A190" s="348"/>
      <c r="B190" s="343"/>
      <c r="C190" s="60" t="s">
        <v>675</v>
      </c>
      <c r="D190" s="190" t="s">
        <v>437</v>
      </c>
      <c r="E190" s="190"/>
      <c r="F190" s="190">
        <v>44.7</v>
      </c>
      <c r="G190" s="305"/>
      <c r="H190" s="50">
        <f>G190*F190</f>
        <v>0</v>
      </c>
      <c r="I190" s="305"/>
      <c r="J190" s="305">
        <f>I190*F190</f>
        <v>0</v>
      </c>
      <c r="K190" s="305"/>
      <c r="L190" s="305">
        <f>K190*F190</f>
        <v>0</v>
      </c>
      <c r="M190" s="50">
        <f t="shared" si="20"/>
        <v>0</v>
      </c>
    </row>
    <row r="191" spans="1:13" ht="31.5">
      <c r="A191" s="348"/>
      <c r="B191" s="343"/>
      <c r="C191" s="60" t="s">
        <v>535</v>
      </c>
      <c r="D191" s="305" t="s">
        <v>26</v>
      </c>
      <c r="E191" s="305"/>
      <c r="F191" s="50">
        <v>485</v>
      </c>
      <c r="G191" s="50"/>
      <c r="H191" s="50">
        <f>G191*F191</f>
        <v>0</v>
      </c>
      <c r="I191" s="50"/>
      <c r="J191" s="50"/>
      <c r="K191" s="50"/>
      <c r="L191" s="50"/>
      <c r="M191" s="50">
        <f t="shared" si="20"/>
        <v>0</v>
      </c>
    </row>
    <row r="192" spans="1:13" ht="31.5">
      <c r="A192" s="348"/>
      <c r="B192" s="343"/>
      <c r="C192" s="60" t="s">
        <v>25</v>
      </c>
      <c r="D192" s="305" t="s">
        <v>84</v>
      </c>
      <c r="E192" s="305"/>
      <c r="F192" s="305">
        <v>8</v>
      </c>
      <c r="G192" s="305"/>
      <c r="H192" s="50">
        <f>G192*F192</f>
        <v>0</v>
      </c>
      <c r="I192" s="305"/>
      <c r="J192" s="305">
        <f>I192*F192</f>
        <v>0</v>
      </c>
      <c r="K192" s="305"/>
      <c r="L192" s="305">
        <f>K192*F192</f>
        <v>0</v>
      </c>
      <c r="M192" s="50">
        <f t="shared" si="20"/>
        <v>0</v>
      </c>
    </row>
    <row r="193" spans="1:13" ht="39.75" customHeight="1">
      <c r="A193" s="349"/>
      <c r="B193" s="235"/>
      <c r="C193" s="261" t="s">
        <v>20</v>
      </c>
      <c r="D193" s="59"/>
      <c r="E193" s="59"/>
      <c r="F193" s="59"/>
      <c r="G193" s="305"/>
      <c r="H193" s="59"/>
      <c r="I193" s="59"/>
      <c r="J193" s="59"/>
      <c r="K193" s="59"/>
      <c r="L193" s="59"/>
      <c r="M193" s="50"/>
    </row>
    <row r="194" spans="1:13" ht="31.5">
      <c r="A194" s="347">
        <v>29</v>
      </c>
      <c r="B194" s="350" t="s">
        <v>85</v>
      </c>
      <c r="C194" s="215" t="s">
        <v>367</v>
      </c>
      <c r="D194" s="190" t="s">
        <v>431</v>
      </c>
      <c r="E194" s="190"/>
      <c r="F194" s="305">
        <v>640</v>
      </c>
      <c r="G194" s="305"/>
      <c r="H194" s="305"/>
      <c r="I194" s="305"/>
      <c r="J194" s="305"/>
      <c r="K194" s="305"/>
      <c r="L194" s="305"/>
      <c r="M194" s="52">
        <f>SUM(M195:M199)</f>
        <v>0</v>
      </c>
    </row>
    <row r="195" spans="1:13" ht="15.75">
      <c r="A195" s="348"/>
      <c r="B195" s="351"/>
      <c r="C195" s="60" t="s">
        <v>688</v>
      </c>
      <c r="D195" s="305" t="s">
        <v>45</v>
      </c>
      <c r="E195" s="305">
        <v>3.36</v>
      </c>
      <c r="F195" s="50">
        <f>E195*F194</f>
        <v>2150.4</v>
      </c>
      <c r="G195" s="52"/>
      <c r="H195" s="50"/>
      <c r="I195" s="50"/>
      <c r="J195" s="50">
        <f>I195*F195</f>
        <v>0</v>
      </c>
      <c r="K195" s="50"/>
      <c r="L195" s="50"/>
      <c r="M195" s="50">
        <f>L195+J195+H195</f>
        <v>0</v>
      </c>
    </row>
    <row r="196" spans="1:13" ht="15.75">
      <c r="A196" s="348"/>
      <c r="B196" s="351"/>
      <c r="C196" s="60" t="s">
        <v>127</v>
      </c>
      <c r="D196" s="305" t="s">
        <v>16</v>
      </c>
      <c r="E196" s="305">
        <v>0.92</v>
      </c>
      <c r="F196" s="50">
        <f>E196*F194</f>
        <v>588.8000000000001</v>
      </c>
      <c r="G196" s="52"/>
      <c r="H196" s="50"/>
      <c r="I196" s="50"/>
      <c r="J196" s="50"/>
      <c r="K196" s="50"/>
      <c r="L196" s="50">
        <f>K196*F196</f>
        <v>0</v>
      </c>
      <c r="M196" s="50">
        <f>L196+J196+H196</f>
        <v>0</v>
      </c>
    </row>
    <row r="197" spans="1:13" ht="15.75">
      <c r="A197" s="348"/>
      <c r="B197" s="351"/>
      <c r="C197" s="60" t="s">
        <v>72</v>
      </c>
      <c r="D197" s="190" t="s">
        <v>57</v>
      </c>
      <c r="E197" s="190">
        <v>0.11</v>
      </c>
      <c r="F197" s="66">
        <f>F194*E197</f>
        <v>70.4</v>
      </c>
      <c r="G197" s="50"/>
      <c r="H197" s="50">
        <f>G197*F197</f>
        <v>0</v>
      </c>
      <c r="I197" s="50"/>
      <c r="J197" s="50"/>
      <c r="K197" s="50"/>
      <c r="L197" s="50"/>
      <c r="M197" s="50">
        <f>L197+J197+H197</f>
        <v>0</v>
      </c>
    </row>
    <row r="198" spans="1:13" ht="15.75">
      <c r="A198" s="348"/>
      <c r="B198" s="351"/>
      <c r="C198" s="60" t="s">
        <v>365</v>
      </c>
      <c r="D198" s="305" t="s">
        <v>57</v>
      </c>
      <c r="E198" s="190">
        <v>0.92</v>
      </c>
      <c r="F198" s="50">
        <f>F194*E198</f>
        <v>588.8000000000001</v>
      </c>
      <c r="G198" s="50"/>
      <c r="H198" s="50">
        <f>G198*F198</f>
        <v>0</v>
      </c>
      <c r="I198" s="50"/>
      <c r="J198" s="50"/>
      <c r="K198" s="50"/>
      <c r="L198" s="50"/>
      <c r="M198" s="50">
        <f>L198+J198+H198</f>
        <v>0</v>
      </c>
    </row>
    <row r="199" spans="1:13" ht="15.75">
      <c r="A199" s="349"/>
      <c r="B199" s="352"/>
      <c r="C199" s="60" t="s">
        <v>58</v>
      </c>
      <c r="D199" s="190" t="s">
        <v>16</v>
      </c>
      <c r="E199" s="190">
        <v>0.16</v>
      </c>
      <c r="F199" s="66">
        <f>E199*F194</f>
        <v>102.4</v>
      </c>
      <c r="G199" s="305"/>
      <c r="H199" s="50">
        <f>G199*F199</f>
        <v>0</v>
      </c>
      <c r="I199" s="305"/>
      <c r="J199" s="305">
        <f>I199*F199</f>
        <v>0</v>
      </c>
      <c r="K199" s="305"/>
      <c r="L199" s="305">
        <f>K199*F199</f>
        <v>0</v>
      </c>
      <c r="M199" s="50">
        <f>L199+J199+H199</f>
        <v>0</v>
      </c>
    </row>
    <row r="200" spans="1:13" ht="31.5">
      <c r="A200" s="347">
        <v>30</v>
      </c>
      <c r="B200" s="350" t="s">
        <v>85</v>
      </c>
      <c r="C200" s="215" t="s">
        <v>366</v>
      </c>
      <c r="D200" s="190" t="s">
        <v>431</v>
      </c>
      <c r="E200" s="190"/>
      <c r="F200" s="305">
        <v>512</v>
      </c>
      <c r="G200" s="305"/>
      <c r="H200" s="305"/>
      <c r="I200" s="305"/>
      <c r="J200" s="305"/>
      <c r="K200" s="305"/>
      <c r="L200" s="305"/>
      <c r="M200" s="52">
        <f>SUM(M201:M205)</f>
        <v>0</v>
      </c>
    </row>
    <row r="201" spans="1:13" ht="15.75">
      <c r="A201" s="348"/>
      <c r="B201" s="351"/>
      <c r="C201" s="60" t="s">
        <v>688</v>
      </c>
      <c r="D201" s="305" t="s">
        <v>45</v>
      </c>
      <c r="E201" s="305">
        <v>3.36</v>
      </c>
      <c r="F201" s="50">
        <f>E201*F200</f>
        <v>1720.32</v>
      </c>
      <c r="G201" s="52"/>
      <c r="H201" s="50"/>
      <c r="I201" s="50"/>
      <c r="J201" s="50">
        <f>I201*F201</f>
        <v>0</v>
      </c>
      <c r="K201" s="50"/>
      <c r="L201" s="50"/>
      <c r="M201" s="50">
        <f>L201+J201+H201</f>
        <v>0</v>
      </c>
    </row>
    <row r="202" spans="1:13" ht="15.75">
      <c r="A202" s="348"/>
      <c r="B202" s="351"/>
      <c r="C202" s="60" t="s">
        <v>126</v>
      </c>
      <c r="D202" s="305" t="s">
        <v>16</v>
      </c>
      <c r="E202" s="305">
        <v>0.92</v>
      </c>
      <c r="F202" s="50">
        <f>E202*F200</f>
        <v>471.04</v>
      </c>
      <c r="G202" s="52"/>
      <c r="H202" s="50"/>
      <c r="I202" s="50"/>
      <c r="J202" s="50"/>
      <c r="K202" s="50"/>
      <c r="L202" s="50">
        <f>K202*F202</f>
        <v>0</v>
      </c>
      <c r="M202" s="50">
        <f>L202+J202+H202</f>
        <v>0</v>
      </c>
    </row>
    <row r="203" spans="1:13" ht="15.75">
      <c r="A203" s="348"/>
      <c r="B203" s="351"/>
      <c r="C203" s="60" t="s">
        <v>72</v>
      </c>
      <c r="D203" s="190" t="s">
        <v>57</v>
      </c>
      <c r="E203" s="190">
        <v>0.11</v>
      </c>
      <c r="F203" s="66">
        <f>F200*E203</f>
        <v>56.32</v>
      </c>
      <c r="G203" s="50"/>
      <c r="H203" s="50">
        <f>G203*F203</f>
        <v>0</v>
      </c>
      <c r="I203" s="50"/>
      <c r="J203" s="50"/>
      <c r="K203" s="50"/>
      <c r="L203" s="50"/>
      <c r="M203" s="50">
        <f>L203+J203+H203</f>
        <v>0</v>
      </c>
    </row>
    <row r="204" spans="1:13" ht="15.75">
      <c r="A204" s="348"/>
      <c r="B204" s="351"/>
      <c r="C204" s="60" t="s">
        <v>365</v>
      </c>
      <c r="D204" s="305" t="s">
        <v>118</v>
      </c>
      <c r="E204" s="190">
        <v>65.35</v>
      </c>
      <c r="F204" s="50">
        <f>F200*E204</f>
        <v>33459.2</v>
      </c>
      <c r="G204" s="50"/>
      <c r="H204" s="50">
        <f>G204*F204</f>
        <v>0</v>
      </c>
      <c r="I204" s="50"/>
      <c r="J204" s="50"/>
      <c r="K204" s="50"/>
      <c r="L204" s="50"/>
      <c r="M204" s="50">
        <f>L204+J204+H204</f>
        <v>0</v>
      </c>
    </row>
    <row r="205" spans="1:13" ht="15.75">
      <c r="A205" s="349"/>
      <c r="B205" s="352"/>
      <c r="C205" s="60" t="s">
        <v>58</v>
      </c>
      <c r="D205" s="190" t="s">
        <v>16</v>
      </c>
      <c r="E205" s="190">
        <v>0.16</v>
      </c>
      <c r="F205" s="190">
        <f>E205*F200</f>
        <v>81.92</v>
      </c>
      <c r="G205" s="305"/>
      <c r="H205" s="50">
        <f>G205*F205</f>
        <v>0</v>
      </c>
      <c r="I205" s="305"/>
      <c r="J205" s="305">
        <f>I205*F205</f>
        <v>0</v>
      </c>
      <c r="K205" s="305"/>
      <c r="L205" s="305">
        <f>K205*F205</f>
        <v>0</v>
      </c>
      <c r="M205" s="50">
        <f>L205+J205+H205</f>
        <v>0</v>
      </c>
    </row>
    <row r="206" spans="1:13" ht="31.5">
      <c r="A206" s="347">
        <v>31</v>
      </c>
      <c r="B206" s="350" t="s">
        <v>793</v>
      </c>
      <c r="C206" s="215" t="s">
        <v>387</v>
      </c>
      <c r="D206" s="190" t="s">
        <v>94</v>
      </c>
      <c r="E206" s="190"/>
      <c r="F206" s="305">
        <v>37.5</v>
      </c>
      <c r="G206" s="305"/>
      <c r="H206" s="305"/>
      <c r="I206" s="305"/>
      <c r="J206" s="305"/>
      <c r="K206" s="305"/>
      <c r="L206" s="305">
        <f>K206*F206</f>
        <v>0</v>
      </c>
      <c r="M206" s="52">
        <f>M211+M210+M209+M208+M207</f>
        <v>0</v>
      </c>
    </row>
    <row r="207" spans="1:13" ht="15.75">
      <c r="A207" s="348"/>
      <c r="B207" s="351"/>
      <c r="C207" s="60" t="s">
        <v>125</v>
      </c>
      <c r="D207" s="305" t="s">
        <v>45</v>
      </c>
      <c r="E207" s="305">
        <v>100</v>
      </c>
      <c r="F207" s="50">
        <f>E207*F206</f>
        <v>3750</v>
      </c>
      <c r="G207" s="52"/>
      <c r="H207" s="50"/>
      <c r="I207" s="50"/>
      <c r="J207" s="50">
        <f>I207*F207</f>
        <v>0</v>
      </c>
      <c r="K207" s="50"/>
      <c r="L207" s="50"/>
      <c r="M207" s="50">
        <f>L207+J207+H207</f>
        <v>0</v>
      </c>
    </row>
    <row r="208" spans="1:13" ht="15.75">
      <c r="A208" s="348"/>
      <c r="B208" s="351"/>
      <c r="C208" s="60" t="s">
        <v>128</v>
      </c>
      <c r="D208" s="305" t="s">
        <v>16</v>
      </c>
      <c r="E208" s="305">
        <v>6.44</v>
      </c>
      <c r="F208" s="50">
        <f>E208*F206</f>
        <v>241.50000000000003</v>
      </c>
      <c r="G208" s="52"/>
      <c r="H208" s="50"/>
      <c r="I208" s="50"/>
      <c r="J208" s="50"/>
      <c r="K208" s="50"/>
      <c r="L208" s="50">
        <f>K208*F208</f>
        <v>0</v>
      </c>
      <c r="M208" s="50">
        <f>L208+J208+H208</f>
        <v>0</v>
      </c>
    </row>
    <row r="209" spans="1:13" ht="15.75">
      <c r="A209" s="348"/>
      <c r="B209" s="351"/>
      <c r="C209" s="60" t="s">
        <v>72</v>
      </c>
      <c r="D209" s="190" t="s">
        <v>57</v>
      </c>
      <c r="E209" s="190">
        <v>0.5</v>
      </c>
      <c r="F209" s="66">
        <f>F206*E209</f>
        <v>18.75</v>
      </c>
      <c r="G209" s="50"/>
      <c r="H209" s="50">
        <f>G209*F209</f>
        <v>0</v>
      </c>
      <c r="I209" s="50"/>
      <c r="J209" s="50"/>
      <c r="K209" s="50"/>
      <c r="L209" s="50"/>
      <c r="M209" s="50">
        <f>L209+J209+H209</f>
        <v>0</v>
      </c>
    </row>
    <row r="210" spans="1:13" ht="15.75">
      <c r="A210" s="348"/>
      <c r="B210" s="351"/>
      <c r="C210" s="60" t="s">
        <v>365</v>
      </c>
      <c r="D210" s="305" t="s">
        <v>118</v>
      </c>
      <c r="E210" s="190">
        <v>1250</v>
      </c>
      <c r="F210" s="50">
        <f>F206*E210</f>
        <v>46875</v>
      </c>
      <c r="G210" s="50"/>
      <c r="H210" s="50">
        <f>G210*F210</f>
        <v>0</v>
      </c>
      <c r="I210" s="50"/>
      <c r="J210" s="50"/>
      <c r="K210" s="50"/>
      <c r="L210" s="50"/>
      <c r="M210" s="50">
        <f>L210+J210+H210</f>
        <v>0</v>
      </c>
    </row>
    <row r="211" spans="1:13" ht="15.75">
      <c r="A211" s="349"/>
      <c r="B211" s="352"/>
      <c r="C211" s="60" t="s">
        <v>58</v>
      </c>
      <c r="D211" s="190" t="s">
        <v>16</v>
      </c>
      <c r="E211" s="190">
        <v>0.12</v>
      </c>
      <c r="F211" s="66">
        <f>E211*F206</f>
        <v>4.5</v>
      </c>
      <c r="G211" s="305"/>
      <c r="H211" s="50">
        <f>G211*F211</f>
        <v>0</v>
      </c>
      <c r="I211" s="305"/>
      <c r="J211" s="305">
        <f>I211*F211</f>
        <v>0</v>
      </c>
      <c r="K211" s="305"/>
      <c r="L211" s="305">
        <f>K211*F211</f>
        <v>0</v>
      </c>
      <c r="M211" s="50">
        <f>L211+J211+H211</f>
        <v>0</v>
      </c>
    </row>
    <row r="212" spans="1:13" ht="33">
      <c r="A212" s="347">
        <v>32</v>
      </c>
      <c r="B212" s="350" t="s">
        <v>87</v>
      </c>
      <c r="C212" s="99" t="s">
        <v>668</v>
      </c>
      <c r="D212" s="190" t="s">
        <v>439</v>
      </c>
      <c r="E212" s="190"/>
      <c r="F212" s="305">
        <v>70.5</v>
      </c>
      <c r="G212" s="305"/>
      <c r="H212" s="305"/>
      <c r="I212" s="305"/>
      <c r="J212" s="305"/>
      <c r="K212" s="305"/>
      <c r="L212" s="305">
        <f>K212*F212</f>
        <v>0</v>
      </c>
      <c r="M212" s="52">
        <f>SUM(M213:M217)</f>
        <v>0</v>
      </c>
    </row>
    <row r="213" spans="1:13" ht="15.75">
      <c r="A213" s="348"/>
      <c r="B213" s="351"/>
      <c r="C213" s="60" t="s">
        <v>125</v>
      </c>
      <c r="D213" s="305" t="s">
        <v>45</v>
      </c>
      <c r="E213" s="305">
        <v>93</v>
      </c>
      <c r="F213" s="50">
        <f>F212*E213</f>
        <v>6556.5</v>
      </c>
      <c r="G213" s="52"/>
      <c r="H213" s="50"/>
      <c r="I213" s="50"/>
      <c r="J213" s="50">
        <f>I213*F213</f>
        <v>0</v>
      </c>
      <c r="K213" s="50"/>
      <c r="L213" s="50"/>
      <c r="M213" s="50">
        <f>L213+J213+H213</f>
        <v>0</v>
      </c>
    </row>
    <row r="214" spans="1:13" ht="15.75">
      <c r="A214" s="348"/>
      <c r="B214" s="351"/>
      <c r="C214" s="60" t="s">
        <v>128</v>
      </c>
      <c r="D214" s="305" t="s">
        <v>16</v>
      </c>
      <c r="E214" s="305">
        <v>2.6</v>
      </c>
      <c r="F214" s="50">
        <f>E214*F212</f>
        <v>183.3</v>
      </c>
      <c r="G214" s="52"/>
      <c r="H214" s="50"/>
      <c r="I214" s="50"/>
      <c r="J214" s="50"/>
      <c r="K214" s="50"/>
      <c r="L214" s="50">
        <f>K214*F214</f>
        <v>0</v>
      </c>
      <c r="M214" s="50">
        <f>L214+J214+H214</f>
        <v>0</v>
      </c>
    </row>
    <row r="215" spans="1:13" ht="15.75">
      <c r="A215" s="348"/>
      <c r="B215" s="351"/>
      <c r="C215" s="60" t="s">
        <v>72</v>
      </c>
      <c r="D215" s="190" t="s">
        <v>57</v>
      </c>
      <c r="E215" s="190">
        <v>2.68</v>
      </c>
      <c r="F215" s="66">
        <f>F212*E215</f>
        <v>188.94</v>
      </c>
      <c r="G215" s="50"/>
      <c r="H215" s="50">
        <f>G215*F215</f>
        <v>0</v>
      </c>
      <c r="I215" s="50"/>
      <c r="J215" s="50"/>
      <c r="K215" s="50"/>
      <c r="L215" s="50"/>
      <c r="M215" s="50">
        <f>L215+J215+H215</f>
        <v>0</v>
      </c>
    </row>
    <row r="216" spans="1:13" ht="15.75">
      <c r="A216" s="348"/>
      <c r="B216" s="351"/>
      <c r="C216" s="60" t="s">
        <v>88</v>
      </c>
      <c r="D216" s="305" t="s">
        <v>53</v>
      </c>
      <c r="E216" s="190">
        <v>2.4</v>
      </c>
      <c r="F216" s="50">
        <f>F212*E216</f>
        <v>169.2</v>
      </c>
      <c r="G216" s="50"/>
      <c r="H216" s="50"/>
      <c r="I216" s="50"/>
      <c r="J216" s="50"/>
      <c r="K216" s="50"/>
      <c r="L216" s="50">
        <f>K216*F216</f>
        <v>0</v>
      </c>
      <c r="M216" s="50">
        <f>L216+J216+H216</f>
        <v>0</v>
      </c>
    </row>
    <row r="217" spans="1:13" ht="15.75">
      <c r="A217" s="349"/>
      <c r="B217" s="352"/>
      <c r="C217" s="60" t="s">
        <v>58</v>
      </c>
      <c r="D217" s="190" t="s">
        <v>16</v>
      </c>
      <c r="E217" s="190">
        <v>0.1</v>
      </c>
      <c r="F217" s="190">
        <f>E217*F212</f>
        <v>7.050000000000001</v>
      </c>
      <c r="G217" s="305"/>
      <c r="H217" s="50">
        <f>G217*F217</f>
        <v>0</v>
      </c>
      <c r="I217" s="305"/>
      <c r="J217" s="305">
        <f>I217*F217</f>
        <v>0</v>
      </c>
      <c r="K217" s="305"/>
      <c r="L217" s="305">
        <f>K217*F217</f>
        <v>0</v>
      </c>
      <c r="M217" s="50">
        <f>L217+J217+H217</f>
        <v>0</v>
      </c>
    </row>
    <row r="218" spans="1:13" ht="18.75" customHeight="1">
      <c r="A218" s="347">
        <v>33</v>
      </c>
      <c r="B218" s="350" t="s">
        <v>671</v>
      </c>
      <c r="C218" s="99" t="s">
        <v>672</v>
      </c>
      <c r="D218" s="190" t="s">
        <v>439</v>
      </c>
      <c r="E218" s="190"/>
      <c r="F218" s="305">
        <v>70.5</v>
      </c>
      <c r="G218" s="305"/>
      <c r="H218" s="305"/>
      <c r="I218" s="305"/>
      <c r="J218" s="305"/>
      <c r="K218" s="305"/>
      <c r="L218" s="305">
        <f>K218*F218</f>
        <v>0</v>
      </c>
      <c r="M218" s="52">
        <f>SUM(M219:M222)</f>
        <v>0</v>
      </c>
    </row>
    <row r="219" spans="1:13" ht="18.75" customHeight="1">
      <c r="A219" s="348"/>
      <c r="B219" s="351"/>
      <c r="C219" s="60" t="s">
        <v>125</v>
      </c>
      <c r="D219" s="305" t="s">
        <v>45</v>
      </c>
      <c r="E219" s="305">
        <v>68.6</v>
      </c>
      <c r="F219" s="50">
        <f>F218*E219</f>
        <v>4836.299999999999</v>
      </c>
      <c r="G219" s="52"/>
      <c r="H219" s="50"/>
      <c r="I219" s="50"/>
      <c r="J219" s="50">
        <f>I219*F219</f>
        <v>0</v>
      </c>
      <c r="K219" s="50"/>
      <c r="L219" s="50"/>
      <c r="M219" s="50">
        <f>L219+J219+H219</f>
        <v>0</v>
      </c>
    </row>
    <row r="220" spans="1:13" ht="18.75" customHeight="1">
      <c r="A220" s="348"/>
      <c r="B220" s="351"/>
      <c r="C220" s="60" t="s">
        <v>128</v>
      </c>
      <c r="D220" s="305" t="s">
        <v>16</v>
      </c>
      <c r="E220" s="305">
        <v>0.23</v>
      </c>
      <c r="F220" s="50">
        <f>E220*F218</f>
        <v>16.215</v>
      </c>
      <c r="G220" s="52"/>
      <c r="H220" s="50"/>
      <c r="I220" s="50"/>
      <c r="J220" s="50"/>
      <c r="K220" s="50"/>
      <c r="L220" s="50">
        <f>K220*F220</f>
        <v>0</v>
      </c>
      <c r="M220" s="50">
        <f>L220+J220+H220</f>
        <v>0</v>
      </c>
    </row>
    <row r="221" spans="1:13" ht="18.75" customHeight="1">
      <c r="A221" s="348"/>
      <c r="B221" s="351"/>
      <c r="C221" s="60" t="s">
        <v>673</v>
      </c>
      <c r="D221" s="190" t="s">
        <v>14</v>
      </c>
      <c r="E221" s="190">
        <v>0.044</v>
      </c>
      <c r="F221" s="66">
        <f>F218*E221</f>
        <v>3.102</v>
      </c>
      <c r="G221" s="50"/>
      <c r="H221" s="50">
        <f>G221*F221</f>
        <v>0</v>
      </c>
      <c r="I221" s="50"/>
      <c r="J221" s="50"/>
      <c r="K221" s="50"/>
      <c r="L221" s="50"/>
      <c r="M221" s="50">
        <f>L221+J221+H221</f>
        <v>0</v>
      </c>
    </row>
    <row r="222" spans="1:13" ht="18.75" customHeight="1">
      <c r="A222" s="349"/>
      <c r="B222" s="352"/>
      <c r="C222" s="60" t="s">
        <v>674</v>
      </c>
      <c r="D222" s="190" t="s">
        <v>57</v>
      </c>
      <c r="E222" s="190">
        <v>0.009</v>
      </c>
      <c r="F222" s="50">
        <f>F218*E222</f>
        <v>0.6345</v>
      </c>
      <c r="G222" s="50"/>
      <c r="H222" s="50">
        <f>G222*F222</f>
        <v>0</v>
      </c>
      <c r="I222" s="50"/>
      <c r="J222" s="50"/>
      <c r="K222" s="50"/>
      <c r="L222" s="50">
        <f>K222*F222</f>
        <v>0</v>
      </c>
      <c r="M222" s="50">
        <f>L222+J222+H222</f>
        <v>0</v>
      </c>
    </row>
    <row r="223" spans="1:13" ht="33">
      <c r="A223" s="347">
        <v>34</v>
      </c>
      <c r="B223" s="350" t="s">
        <v>681</v>
      </c>
      <c r="C223" s="99" t="s">
        <v>794</v>
      </c>
      <c r="D223" s="190" t="s">
        <v>440</v>
      </c>
      <c r="E223" s="190"/>
      <c r="F223" s="305">
        <v>211.5</v>
      </c>
      <c r="G223" s="305"/>
      <c r="H223" s="305"/>
      <c r="I223" s="305"/>
      <c r="J223" s="305"/>
      <c r="K223" s="305"/>
      <c r="L223" s="305"/>
      <c r="M223" s="52">
        <f>SUM(M224:M228)</f>
        <v>0</v>
      </c>
    </row>
    <row r="224" spans="1:13" ht="15.75">
      <c r="A224" s="348"/>
      <c r="B224" s="351"/>
      <c r="C224" s="60" t="s">
        <v>795</v>
      </c>
      <c r="D224" s="305" t="s">
        <v>45</v>
      </c>
      <c r="E224" s="305">
        <v>121.2</v>
      </c>
      <c r="F224" s="50">
        <f>F223*E224</f>
        <v>25633.8</v>
      </c>
      <c r="G224" s="52"/>
      <c r="H224" s="50"/>
      <c r="I224" s="50"/>
      <c r="J224" s="50">
        <f>I224*F224</f>
        <v>0</v>
      </c>
      <c r="K224" s="50"/>
      <c r="L224" s="50"/>
      <c r="M224" s="50">
        <f>L224+J224+H224</f>
        <v>0</v>
      </c>
    </row>
    <row r="225" spans="1:13" ht="15.75">
      <c r="A225" s="348"/>
      <c r="B225" s="351"/>
      <c r="C225" s="60" t="s">
        <v>128</v>
      </c>
      <c r="D225" s="305" t="s">
        <v>16</v>
      </c>
      <c r="E225" s="305">
        <v>2.7</v>
      </c>
      <c r="F225" s="50">
        <f>E225*F223</f>
        <v>571.0500000000001</v>
      </c>
      <c r="G225" s="52"/>
      <c r="H225" s="50"/>
      <c r="I225" s="50"/>
      <c r="J225" s="50"/>
      <c r="K225" s="50"/>
      <c r="L225" s="50">
        <f>K225*F225</f>
        <v>0</v>
      </c>
      <c r="M225" s="50">
        <f>L225+J225+H225</f>
        <v>0</v>
      </c>
    </row>
    <row r="226" spans="1:13" ht="15.75">
      <c r="A226" s="348"/>
      <c r="B226" s="351"/>
      <c r="C226" s="60" t="s">
        <v>72</v>
      </c>
      <c r="D226" s="190" t="s">
        <v>57</v>
      </c>
      <c r="E226" s="190">
        <v>2.12</v>
      </c>
      <c r="F226" s="66">
        <f>F223*E226</f>
        <v>448.38</v>
      </c>
      <c r="G226" s="50"/>
      <c r="H226" s="50">
        <f>G226*F226</f>
        <v>0</v>
      </c>
      <c r="I226" s="50"/>
      <c r="J226" s="50"/>
      <c r="K226" s="50"/>
      <c r="L226" s="50"/>
      <c r="M226" s="50">
        <f>L226+J226+H226</f>
        <v>0</v>
      </c>
    </row>
    <row r="227" spans="1:13" ht="15.75">
      <c r="A227" s="348"/>
      <c r="B227" s="351"/>
      <c r="C227" s="60" t="s">
        <v>733</v>
      </c>
      <c r="D227" s="305" t="s">
        <v>53</v>
      </c>
      <c r="E227" s="190">
        <v>4.1</v>
      </c>
      <c r="F227" s="50">
        <f>F223*E227</f>
        <v>867.15</v>
      </c>
      <c r="G227" s="50"/>
      <c r="H227" s="50"/>
      <c r="I227" s="50"/>
      <c r="J227" s="50"/>
      <c r="K227" s="50"/>
      <c r="L227" s="50">
        <f>K227*F227</f>
        <v>0</v>
      </c>
      <c r="M227" s="50">
        <f>L227+J227+H227</f>
        <v>0</v>
      </c>
    </row>
    <row r="228" spans="1:13" ht="15.75">
      <c r="A228" s="349"/>
      <c r="B228" s="352"/>
      <c r="C228" s="60" t="s">
        <v>58</v>
      </c>
      <c r="D228" s="190" t="s">
        <v>16</v>
      </c>
      <c r="E228" s="190">
        <v>0.3</v>
      </c>
      <c r="F228" s="190">
        <f>E228*F223</f>
        <v>63.449999999999996</v>
      </c>
      <c r="G228" s="305"/>
      <c r="H228" s="50">
        <f>G228*F228</f>
        <v>0</v>
      </c>
      <c r="I228" s="305"/>
      <c r="J228" s="305">
        <f>I228*F228</f>
        <v>0</v>
      </c>
      <c r="K228" s="305"/>
      <c r="L228" s="305">
        <f>K228*F228</f>
        <v>0</v>
      </c>
      <c r="M228" s="50">
        <f>L228+J228+H228</f>
        <v>0</v>
      </c>
    </row>
    <row r="229" spans="1:13" ht="27" customHeight="1">
      <c r="A229" s="145">
        <v>35</v>
      </c>
      <c r="B229" s="68"/>
      <c r="C229" s="262" t="s">
        <v>27</v>
      </c>
      <c r="D229" s="69"/>
      <c r="E229" s="69"/>
      <c r="F229" s="70"/>
      <c r="G229" s="70"/>
      <c r="H229" s="305"/>
      <c r="I229" s="70"/>
      <c r="J229" s="305"/>
      <c r="K229" s="69"/>
      <c r="L229" s="305"/>
      <c r="M229" s="50"/>
    </row>
    <row r="230" spans="1:13" ht="18" customHeight="1">
      <c r="A230" s="347">
        <v>36</v>
      </c>
      <c r="B230" s="350" t="s">
        <v>73</v>
      </c>
      <c r="C230" s="60" t="s">
        <v>71</v>
      </c>
      <c r="D230" s="305" t="s">
        <v>43</v>
      </c>
      <c r="E230" s="61"/>
      <c r="F230" s="305">
        <v>50.4</v>
      </c>
      <c r="G230" s="61"/>
      <c r="H230" s="62"/>
      <c r="I230" s="62"/>
      <c r="J230" s="62"/>
      <c r="K230" s="62"/>
      <c r="L230" s="62"/>
      <c r="M230" s="63">
        <f>SUM(M231:M234)</f>
        <v>0</v>
      </c>
    </row>
    <row r="231" spans="1:13" ht="15.75">
      <c r="A231" s="348"/>
      <c r="B231" s="351"/>
      <c r="C231" s="60" t="s">
        <v>120</v>
      </c>
      <c r="D231" s="305" t="s">
        <v>80</v>
      </c>
      <c r="E231" s="305">
        <v>100</v>
      </c>
      <c r="F231" s="50">
        <f>F230*E231</f>
        <v>5040</v>
      </c>
      <c r="G231" s="52"/>
      <c r="H231" s="50"/>
      <c r="I231" s="50"/>
      <c r="J231" s="50">
        <f>I231*F231</f>
        <v>0</v>
      </c>
      <c r="K231" s="50"/>
      <c r="L231" s="50"/>
      <c r="M231" s="50">
        <f>L231+J231+H231</f>
        <v>0</v>
      </c>
    </row>
    <row r="232" spans="1:13" ht="15.75">
      <c r="A232" s="348"/>
      <c r="B232" s="351"/>
      <c r="C232" s="60" t="s">
        <v>128</v>
      </c>
      <c r="D232" s="305" t="s">
        <v>16</v>
      </c>
      <c r="E232" s="305">
        <f>0.95+0.46</f>
        <v>1.41</v>
      </c>
      <c r="F232" s="50">
        <f>E232*F230</f>
        <v>71.064</v>
      </c>
      <c r="G232" s="52"/>
      <c r="H232" s="50"/>
      <c r="I232" s="50"/>
      <c r="J232" s="50"/>
      <c r="K232" s="50"/>
      <c r="L232" s="50">
        <f>K232*F232</f>
        <v>0</v>
      </c>
      <c r="M232" s="50">
        <f>L232+J232+H232</f>
        <v>0</v>
      </c>
    </row>
    <row r="233" spans="1:13" ht="15.75">
      <c r="A233" s="348"/>
      <c r="B233" s="351"/>
      <c r="C233" s="60" t="s">
        <v>72</v>
      </c>
      <c r="D233" s="305" t="s">
        <v>57</v>
      </c>
      <c r="E233" s="305">
        <f>2.03+1.02</f>
        <v>3.05</v>
      </c>
      <c r="F233" s="50">
        <f>E233*F230</f>
        <v>153.72</v>
      </c>
      <c r="G233" s="50"/>
      <c r="H233" s="50">
        <f>G233*F233</f>
        <v>0</v>
      </c>
      <c r="I233" s="50"/>
      <c r="J233" s="50"/>
      <c r="K233" s="50"/>
      <c r="L233" s="50"/>
      <c r="M233" s="50">
        <f>L233+J233+H233</f>
        <v>0</v>
      </c>
    </row>
    <row r="234" spans="1:13" ht="15.75">
      <c r="A234" s="349"/>
      <c r="B234" s="352"/>
      <c r="C234" s="60" t="s">
        <v>58</v>
      </c>
      <c r="D234" s="305" t="s">
        <v>16</v>
      </c>
      <c r="E234" s="190">
        <v>6.36</v>
      </c>
      <c r="F234" s="50">
        <f>F230*E234</f>
        <v>320.544</v>
      </c>
      <c r="G234" s="50"/>
      <c r="H234" s="50">
        <f>G234*F234</f>
        <v>0</v>
      </c>
      <c r="I234" s="50"/>
      <c r="J234" s="50"/>
      <c r="K234" s="50"/>
      <c r="L234" s="50"/>
      <c r="M234" s="50">
        <f>L234+J234+H234</f>
        <v>0</v>
      </c>
    </row>
    <row r="235" spans="1:13" ht="15.75">
      <c r="A235" s="347">
        <v>37</v>
      </c>
      <c r="B235" s="350" t="s">
        <v>74</v>
      </c>
      <c r="C235" s="234" t="s">
        <v>75</v>
      </c>
      <c r="D235" s="305" t="s">
        <v>57</v>
      </c>
      <c r="E235" s="190"/>
      <c r="F235" s="50">
        <v>302.5</v>
      </c>
      <c r="G235" s="50"/>
      <c r="H235" s="50"/>
      <c r="I235" s="50"/>
      <c r="J235" s="50"/>
      <c r="K235" s="50"/>
      <c r="L235" s="50"/>
      <c r="M235" s="52">
        <f>M236+M237+M238</f>
        <v>0</v>
      </c>
    </row>
    <row r="236" spans="1:13" ht="15.75">
      <c r="A236" s="348"/>
      <c r="B236" s="351"/>
      <c r="C236" s="60" t="s">
        <v>125</v>
      </c>
      <c r="D236" s="305" t="s">
        <v>45</v>
      </c>
      <c r="E236" s="305">
        <v>3.58</v>
      </c>
      <c r="F236" s="50">
        <f>F235*E236</f>
        <v>1082.95</v>
      </c>
      <c r="G236" s="52"/>
      <c r="H236" s="50"/>
      <c r="I236" s="50"/>
      <c r="J236" s="50">
        <f>I236*F236</f>
        <v>0</v>
      </c>
      <c r="K236" s="50"/>
      <c r="L236" s="50"/>
      <c r="M236" s="50">
        <f>L236+J236+H236</f>
        <v>0</v>
      </c>
    </row>
    <row r="237" spans="1:13" ht="15.75">
      <c r="A237" s="348"/>
      <c r="B237" s="351"/>
      <c r="C237" s="60" t="s">
        <v>128</v>
      </c>
      <c r="D237" s="305" t="s">
        <v>16</v>
      </c>
      <c r="E237" s="305">
        <v>1.08</v>
      </c>
      <c r="F237" s="50">
        <f>E237*F235</f>
        <v>326.70000000000005</v>
      </c>
      <c r="G237" s="52"/>
      <c r="H237" s="50"/>
      <c r="I237" s="50"/>
      <c r="J237" s="50"/>
      <c r="K237" s="50"/>
      <c r="L237" s="50">
        <f>K237*F237</f>
        <v>0</v>
      </c>
      <c r="M237" s="50">
        <f>L237+J237+H237</f>
        <v>0</v>
      </c>
    </row>
    <row r="238" spans="1:13" ht="15.75">
      <c r="A238" s="349"/>
      <c r="B238" s="352"/>
      <c r="C238" s="60" t="s">
        <v>76</v>
      </c>
      <c r="D238" s="305" t="s">
        <v>57</v>
      </c>
      <c r="E238" s="305">
        <v>1.1</v>
      </c>
      <c r="F238" s="50">
        <f>E238*F235</f>
        <v>332.75</v>
      </c>
      <c r="G238" s="50"/>
      <c r="H238" s="50">
        <f>G238*F238</f>
        <v>0</v>
      </c>
      <c r="I238" s="50"/>
      <c r="J238" s="50"/>
      <c r="K238" s="50"/>
      <c r="L238" s="50"/>
      <c r="M238" s="50">
        <f>L238+J238+H238</f>
        <v>0</v>
      </c>
    </row>
    <row r="239" spans="1:13" ht="18" customHeight="1">
      <c r="A239" s="347">
        <v>38</v>
      </c>
      <c r="B239" s="344" t="s">
        <v>90</v>
      </c>
      <c r="C239" s="99" t="s">
        <v>89</v>
      </c>
      <c r="D239" s="190" t="s">
        <v>439</v>
      </c>
      <c r="E239" s="190"/>
      <c r="F239" s="305">
        <v>50.4</v>
      </c>
      <c r="G239" s="50"/>
      <c r="H239" s="50"/>
      <c r="I239" s="50"/>
      <c r="J239" s="50"/>
      <c r="K239" s="50"/>
      <c r="L239" s="50"/>
      <c r="M239" s="52">
        <f>SUM(M240:M245)</f>
        <v>0</v>
      </c>
    </row>
    <row r="240" spans="1:13" ht="15.75">
      <c r="A240" s="348"/>
      <c r="B240" s="345"/>
      <c r="C240" s="60" t="s">
        <v>685</v>
      </c>
      <c r="D240" s="305" t="s">
        <v>80</v>
      </c>
      <c r="E240" s="305">
        <v>100</v>
      </c>
      <c r="F240" s="50">
        <f>F239*E240</f>
        <v>5040</v>
      </c>
      <c r="G240" s="52"/>
      <c r="H240" s="50"/>
      <c r="I240" s="50"/>
      <c r="J240" s="50">
        <f>I240*F240</f>
        <v>0</v>
      </c>
      <c r="K240" s="50"/>
      <c r="L240" s="50"/>
      <c r="M240" s="50">
        <f aca="true" t="shared" si="21" ref="M240:M245">L240+J240+H240</f>
        <v>0</v>
      </c>
    </row>
    <row r="241" spans="1:13" ht="15.75">
      <c r="A241" s="348"/>
      <c r="B241" s="345"/>
      <c r="C241" s="60" t="s">
        <v>128</v>
      </c>
      <c r="D241" s="305" t="s">
        <v>16</v>
      </c>
      <c r="E241" s="305">
        <v>2.24</v>
      </c>
      <c r="F241" s="50">
        <f>E241*F239</f>
        <v>112.896</v>
      </c>
      <c r="G241" s="52"/>
      <c r="H241" s="50"/>
      <c r="I241" s="50"/>
      <c r="J241" s="50"/>
      <c r="K241" s="50"/>
      <c r="L241" s="50">
        <f>K241*F241</f>
        <v>0</v>
      </c>
      <c r="M241" s="50">
        <f t="shared" si="21"/>
        <v>0</v>
      </c>
    </row>
    <row r="242" spans="1:13" ht="15.75">
      <c r="A242" s="348"/>
      <c r="B242" s="345"/>
      <c r="C242" s="60" t="s">
        <v>329</v>
      </c>
      <c r="D242" s="305" t="s">
        <v>80</v>
      </c>
      <c r="E242" s="305">
        <v>102.7</v>
      </c>
      <c r="F242" s="50">
        <f>E242*F239</f>
        <v>5176.08</v>
      </c>
      <c r="G242" s="50"/>
      <c r="H242" s="50">
        <f>G242*F242</f>
        <v>0</v>
      </c>
      <c r="I242" s="50"/>
      <c r="J242" s="50"/>
      <c r="K242" s="50"/>
      <c r="L242" s="50"/>
      <c r="M242" s="50">
        <f t="shared" si="21"/>
        <v>0</v>
      </c>
    </row>
    <row r="243" spans="1:13" ht="15.75">
      <c r="A243" s="348"/>
      <c r="B243" s="345"/>
      <c r="C243" s="60" t="s">
        <v>58</v>
      </c>
      <c r="D243" s="305" t="s">
        <v>16</v>
      </c>
      <c r="E243" s="190">
        <v>10.7</v>
      </c>
      <c r="F243" s="50">
        <f>F239*E243</f>
        <v>539.28</v>
      </c>
      <c r="G243" s="50"/>
      <c r="H243" s="50">
        <f>G243*F243</f>
        <v>0</v>
      </c>
      <c r="I243" s="50"/>
      <c r="J243" s="50"/>
      <c r="K243" s="50"/>
      <c r="L243" s="50"/>
      <c r="M243" s="50">
        <f t="shared" si="21"/>
        <v>0</v>
      </c>
    </row>
    <row r="244" spans="1:13" ht="15.75">
      <c r="A244" s="348"/>
      <c r="B244" s="345"/>
      <c r="C244" s="60" t="s">
        <v>91</v>
      </c>
      <c r="D244" s="305" t="s">
        <v>92</v>
      </c>
      <c r="E244" s="305">
        <v>107</v>
      </c>
      <c r="F244" s="305">
        <f>E244*F239</f>
        <v>5392.8</v>
      </c>
      <c r="G244" s="305"/>
      <c r="H244" s="50">
        <f>G244*F244</f>
        <v>0</v>
      </c>
      <c r="I244" s="305"/>
      <c r="J244" s="305">
        <f>I244*F244</f>
        <v>0</v>
      </c>
      <c r="K244" s="305"/>
      <c r="L244" s="305">
        <f>K244*F244</f>
        <v>0</v>
      </c>
      <c r="M244" s="50">
        <f t="shared" si="21"/>
        <v>0</v>
      </c>
    </row>
    <row r="245" spans="1:13" ht="15.75">
      <c r="A245" s="349"/>
      <c r="B245" s="346"/>
      <c r="C245" s="60" t="s">
        <v>93</v>
      </c>
      <c r="D245" s="305" t="s">
        <v>49</v>
      </c>
      <c r="E245" s="305">
        <v>5.33</v>
      </c>
      <c r="F245" s="50">
        <f>E245*F239</f>
        <v>268.632</v>
      </c>
      <c r="G245" s="305"/>
      <c r="H245" s="50">
        <f>G245*F245</f>
        <v>0</v>
      </c>
      <c r="I245" s="305"/>
      <c r="J245" s="305">
        <f>I245*F245</f>
        <v>0</v>
      </c>
      <c r="K245" s="305"/>
      <c r="L245" s="305">
        <f>K245*F245</f>
        <v>0</v>
      </c>
      <c r="M245" s="50">
        <f t="shared" si="21"/>
        <v>0</v>
      </c>
    </row>
    <row r="246" spans="1:13" ht="21.75" customHeight="1">
      <c r="A246" s="145"/>
      <c r="B246" s="71"/>
      <c r="C246" s="99" t="s">
        <v>28</v>
      </c>
      <c r="D246" s="190"/>
      <c r="E246" s="190"/>
      <c r="F246" s="305"/>
      <c r="G246" s="305"/>
      <c r="H246" s="305"/>
      <c r="I246" s="305"/>
      <c r="J246" s="305"/>
      <c r="K246" s="305"/>
      <c r="L246" s="305"/>
      <c r="M246" s="50"/>
    </row>
    <row r="247" spans="1:13" ht="15.75">
      <c r="A247" s="347">
        <v>39</v>
      </c>
      <c r="B247" s="350" t="s">
        <v>74</v>
      </c>
      <c r="C247" s="60" t="s">
        <v>75</v>
      </c>
      <c r="D247" s="305" t="s">
        <v>57</v>
      </c>
      <c r="E247" s="190"/>
      <c r="F247" s="50">
        <v>84.5</v>
      </c>
      <c r="G247" s="50"/>
      <c r="H247" s="50"/>
      <c r="I247" s="50"/>
      <c r="J247" s="50"/>
      <c r="K247" s="50"/>
      <c r="L247" s="50"/>
      <c r="M247" s="52">
        <f>M248+M249+M250</f>
        <v>0</v>
      </c>
    </row>
    <row r="248" spans="1:13" ht="15.75">
      <c r="A248" s="348"/>
      <c r="B248" s="351"/>
      <c r="C248" s="60" t="s">
        <v>796</v>
      </c>
      <c r="D248" s="305" t="s">
        <v>45</v>
      </c>
      <c r="E248" s="305">
        <v>3.58</v>
      </c>
      <c r="F248" s="50">
        <f>F247*E248</f>
        <v>302.51</v>
      </c>
      <c r="G248" s="52"/>
      <c r="H248" s="50"/>
      <c r="I248" s="50"/>
      <c r="J248" s="50">
        <f>I248*F248</f>
        <v>0</v>
      </c>
      <c r="K248" s="50"/>
      <c r="L248" s="50"/>
      <c r="M248" s="50">
        <f>L248+J248+H248</f>
        <v>0</v>
      </c>
    </row>
    <row r="249" spans="1:13" ht="15.75">
      <c r="A249" s="348"/>
      <c r="B249" s="351"/>
      <c r="C249" s="60" t="s">
        <v>128</v>
      </c>
      <c r="D249" s="305" t="s">
        <v>16</v>
      </c>
      <c r="E249" s="305">
        <v>1.08</v>
      </c>
      <c r="F249" s="50">
        <f>E249*F247</f>
        <v>91.26</v>
      </c>
      <c r="G249" s="52"/>
      <c r="H249" s="50"/>
      <c r="I249" s="50"/>
      <c r="J249" s="50"/>
      <c r="K249" s="50"/>
      <c r="L249" s="50">
        <f>K249*F249</f>
        <v>0</v>
      </c>
      <c r="M249" s="50">
        <f>L249+J249+H249</f>
        <v>0</v>
      </c>
    </row>
    <row r="250" spans="1:13" ht="15.75">
      <c r="A250" s="349"/>
      <c r="B250" s="352"/>
      <c r="C250" s="60" t="s">
        <v>76</v>
      </c>
      <c r="D250" s="305" t="s">
        <v>57</v>
      </c>
      <c r="E250" s="305">
        <v>1.1</v>
      </c>
      <c r="F250" s="50">
        <f>E250*F247</f>
        <v>92.95</v>
      </c>
      <c r="G250" s="50"/>
      <c r="H250" s="50">
        <f>G250*F250</f>
        <v>0</v>
      </c>
      <c r="I250" s="50"/>
      <c r="J250" s="50"/>
      <c r="K250" s="50"/>
      <c r="L250" s="50"/>
      <c r="M250" s="50">
        <f>L250+J250+H250</f>
        <v>0</v>
      </c>
    </row>
    <row r="251" spans="1:13" ht="18" customHeight="1">
      <c r="A251" s="347">
        <v>40</v>
      </c>
      <c r="B251" s="350" t="s">
        <v>73</v>
      </c>
      <c r="C251" s="60" t="s">
        <v>71</v>
      </c>
      <c r="D251" s="305" t="s">
        <v>43</v>
      </c>
      <c r="E251" s="61"/>
      <c r="F251" s="305">
        <v>16.57</v>
      </c>
      <c r="G251" s="61"/>
      <c r="H251" s="62"/>
      <c r="I251" s="62"/>
      <c r="J251" s="62"/>
      <c r="K251" s="62"/>
      <c r="L251" s="62"/>
      <c r="M251" s="63">
        <f>SUM(M252:M255)</f>
        <v>0</v>
      </c>
    </row>
    <row r="252" spans="1:13" s="189" customFormat="1" ht="15.75">
      <c r="A252" s="348"/>
      <c r="B252" s="351"/>
      <c r="C252" s="60" t="s">
        <v>120</v>
      </c>
      <c r="D252" s="305" t="s">
        <v>80</v>
      </c>
      <c r="E252" s="305">
        <v>100</v>
      </c>
      <c r="F252" s="50">
        <f>F251*E252</f>
        <v>1657</v>
      </c>
      <c r="G252" s="52"/>
      <c r="H252" s="50"/>
      <c r="I252" s="50"/>
      <c r="J252" s="50">
        <f>I252*F252</f>
        <v>0</v>
      </c>
      <c r="K252" s="50"/>
      <c r="L252" s="50"/>
      <c r="M252" s="50">
        <f>L252+J252+H252</f>
        <v>0</v>
      </c>
    </row>
    <row r="253" spans="1:13" ht="15.75">
      <c r="A253" s="348"/>
      <c r="B253" s="351"/>
      <c r="C253" s="60" t="s">
        <v>128</v>
      </c>
      <c r="D253" s="305" t="s">
        <v>16</v>
      </c>
      <c r="E253" s="305">
        <f>0.95+0.46</f>
        <v>1.41</v>
      </c>
      <c r="F253" s="50">
        <f>E253*F251</f>
        <v>23.363699999999998</v>
      </c>
      <c r="G253" s="52"/>
      <c r="H253" s="50"/>
      <c r="I253" s="50"/>
      <c r="J253" s="50"/>
      <c r="K253" s="50"/>
      <c r="L253" s="50">
        <f>K253*F253</f>
        <v>0</v>
      </c>
      <c r="M253" s="50">
        <f>L253+J253+H253</f>
        <v>0</v>
      </c>
    </row>
    <row r="254" spans="1:13" ht="15.75">
      <c r="A254" s="348"/>
      <c r="B254" s="351"/>
      <c r="C254" s="60" t="s">
        <v>72</v>
      </c>
      <c r="D254" s="305" t="s">
        <v>57</v>
      </c>
      <c r="E254" s="305">
        <f>2.03+1.02</f>
        <v>3.05</v>
      </c>
      <c r="F254" s="50">
        <f>E254*F251</f>
        <v>50.5385</v>
      </c>
      <c r="G254" s="50"/>
      <c r="H254" s="50">
        <f>G254*F254</f>
        <v>0</v>
      </c>
      <c r="I254" s="50"/>
      <c r="J254" s="50"/>
      <c r="K254" s="50"/>
      <c r="L254" s="50"/>
      <c r="M254" s="50">
        <f>L254+J254+H254</f>
        <v>0</v>
      </c>
    </row>
    <row r="255" spans="1:13" ht="15.75">
      <c r="A255" s="349"/>
      <c r="B255" s="352"/>
      <c r="C255" s="60" t="s">
        <v>58</v>
      </c>
      <c r="D255" s="305" t="s">
        <v>16</v>
      </c>
      <c r="E255" s="190">
        <v>6.36</v>
      </c>
      <c r="F255" s="50">
        <f>F251*E255</f>
        <v>105.38520000000001</v>
      </c>
      <c r="G255" s="50"/>
      <c r="H255" s="50">
        <f>G255*F255</f>
        <v>0</v>
      </c>
      <c r="I255" s="50"/>
      <c r="J255" s="50"/>
      <c r="K255" s="50"/>
      <c r="L255" s="50"/>
      <c r="M255" s="50">
        <f>L255+J255+H255</f>
        <v>0</v>
      </c>
    </row>
    <row r="256" spans="1:13" s="189" customFormat="1" ht="18.75" customHeight="1">
      <c r="A256" s="347">
        <v>41</v>
      </c>
      <c r="B256" s="350" t="s">
        <v>731</v>
      </c>
      <c r="C256" s="60" t="s">
        <v>732</v>
      </c>
      <c r="D256" s="305" t="s">
        <v>94</v>
      </c>
      <c r="E256" s="305"/>
      <c r="F256" s="50">
        <v>16.57</v>
      </c>
      <c r="G256" s="50"/>
      <c r="H256" s="50"/>
      <c r="I256" s="50"/>
      <c r="J256" s="50"/>
      <c r="K256" s="50"/>
      <c r="L256" s="50"/>
      <c r="M256" s="52">
        <f>M260+M259+M258+M257</f>
        <v>0</v>
      </c>
    </row>
    <row r="257" spans="1:13" s="189" customFormat="1" ht="15.75">
      <c r="A257" s="348"/>
      <c r="B257" s="351"/>
      <c r="C257" s="60" t="s">
        <v>728</v>
      </c>
      <c r="D257" s="305" t="s">
        <v>45</v>
      </c>
      <c r="E257" s="305">
        <v>51.3</v>
      </c>
      <c r="F257" s="50">
        <f>F256*E257</f>
        <v>850.0409999999999</v>
      </c>
      <c r="G257" s="50"/>
      <c r="H257" s="50"/>
      <c r="I257" s="50"/>
      <c r="J257" s="50">
        <f>F257*I257</f>
        <v>0</v>
      </c>
      <c r="K257" s="50"/>
      <c r="L257" s="50"/>
      <c r="M257" s="50">
        <f>H257+J257+L257</f>
        <v>0</v>
      </c>
    </row>
    <row r="258" spans="1:13" s="189" customFormat="1" ht="15.75">
      <c r="A258" s="348"/>
      <c r="B258" s="351"/>
      <c r="C258" s="60" t="s">
        <v>68</v>
      </c>
      <c r="D258" s="305" t="s">
        <v>16</v>
      </c>
      <c r="E258" s="305">
        <v>2.28</v>
      </c>
      <c r="F258" s="50">
        <f>F256*E258</f>
        <v>37.779599999999995</v>
      </c>
      <c r="G258" s="50"/>
      <c r="H258" s="50"/>
      <c r="I258" s="50"/>
      <c r="J258" s="50"/>
      <c r="K258" s="50"/>
      <c r="L258" s="50">
        <f>F258*K258</f>
        <v>0</v>
      </c>
      <c r="M258" s="50">
        <f>H258+J258+L258</f>
        <v>0</v>
      </c>
    </row>
    <row r="259" spans="1:13" s="189" customFormat="1" ht="15.75">
      <c r="A259" s="348"/>
      <c r="B259" s="351"/>
      <c r="C259" s="60" t="s">
        <v>729</v>
      </c>
      <c r="D259" s="305" t="s">
        <v>14</v>
      </c>
      <c r="E259" s="305">
        <v>0.77</v>
      </c>
      <c r="F259" s="50">
        <f>F256*E259</f>
        <v>12.7589</v>
      </c>
      <c r="G259" s="50"/>
      <c r="H259" s="50">
        <f>G259*F259</f>
        <v>0</v>
      </c>
      <c r="I259" s="50"/>
      <c r="J259" s="50"/>
      <c r="K259" s="50"/>
      <c r="L259" s="50"/>
      <c r="M259" s="50">
        <f>H259+J259+L259</f>
        <v>0</v>
      </c>
    </row>
    <row r="260" spans="1:13" s="189" customFormat="1" ht="15.75">
      <c r="A260" s="349"/>
      <c r="B260" s="352"/>
      <c r="C260" s="60" t="s">
        <v>382</v>
      </c>
      <c r="D260" s="305" t="s">
        <v>16</v>
      </c>
      <c r="E260" s="305">
        <v>0.19</v>
      </c>
      <c r="F260" s="50">
        <f>F256*E260</f>
        <v>3.1483</v>
      </c>
      <c r="G260" s="50"/>
      <c r="H260" s="50">
        <f>G260*F260</f>
        <v>0</v>
      </c>
      <c r="I260" s="50"/>
      <c r="J260" s="50"/>
      <c r="K260" s="50"/>
      <c r="L260" s="50"/>
      <c r="M260" s="50">
        <f>H260+J260+L260</f>
        <v>0</v>
      </c>
    </row>
    <row r="261" spans="1:13" ht="33">
      <c r="A261" s="347">
        <v>42</v>
      </c>
      <c r="B261" s="344" t="s">
        <v>95</v>
      </c>
      <c r="C261" s="74" t="s">
        <v>536</v>
      </c>
      <c r="D261" s="190" t="s">
        <v>94</v>
      </c>
      <c r="E261" s="190"/>
      <c r="F261" s="305">
        <v>6.19</v>
      </c>
      <c r="G261" s="305"/>
      <c r="H261" s="305"/>
      <c r="I261" s="305"/>
      <c r="J261" s="305"/>
      <c r="K261" s="305"/>
      <c r="L261" s="305"/>
      <c r="M261" s="52">
        <f>SUM(M262:M265)</f>
        <v>0</v>
      </c>
    </row>
    <row r="262" spans="1:13" ht="22.5" customHeight="1">
      <c r="A262" s="348"/>
      <c r="B262" s="345"/>
      <c r="C262" s="60" t="s">
        <v>120</v>
      </c>
      <c r="D262" s="305" t="s">
        <v>80</v>
      </c>
      <c r="E262" s="305">
        <v>100</v>
      </c>
      <c r="F262" s="305">
        <f>E262*F261</f>
        <v>619</v>
      </c>
      <c r="G262" s="50"/>
      <c r="H262" s="52"/>
      <c r="I262" s="50"/>
      <c r="J262" s="305">
        <f>I262*F262</f>
        <v>0</v>
      </c>
      <c r="K262" s="50"/>
      <c r="L262" s="50"/>
      <c r="M262" s="50">
        <f>L262+J262+H262</f>
        <v>0</v>
      </c>
    </row>
    <row r="263" spans="1:13" ht="15.75">
      <c r="A263" s="348"/>
      <c r="B263" s="345"/>
      <c r="C263" s="60" t="s">
        <v>128</v>
      </c>
      <c r="D263" s="305" t="s">
        <v>16</v>
      </c>
      <c r="E263" s="305">
        <v>3.69</v>
      </c>
      <c r="F263" s="50">
        <f>E263*F261</f>
        <v>22.8411</v>
      </c>
      <c r="G263" s="52"/>
      <c r="H263" s="50"/>
      <c r="I263" s="50"/>
      <c r="J263" s="305">
        <f>I263*F263</f>
        <v>0</v>
      </c>
      <c r="K263" s="50"/>
      <c r="L263" s="50">
        <f>K263*F263</f>
        <v>0</v>
      </c>
      <c r="M263" s="50">
        <f>L263+J263+H263</f>
        <v>0</v>
      </c>
    </row>
    <row r="264" spans="1:13" ht="15.75">
      <c r="A264" s="348"/>
      <c r="B264" s="345"/>
      <c r="C264" s="60" t="s">
        <v>96</v>
      </c>
      <c r="D264" s="305" t="s">
        <v>80</v>
      </c>
      <c r="E264" s="305">
        <v>101</v>
      </c>
      <c r="F264" s="50">
        <f>E264*F261</f>
        <v>625.19</v>
      </c>
      <c r="G264" s="50"/>
      <c r="H264" s="50">
        <f>G264*F264</f>
        <v>0</v>
      </c>
      <c r="I264" s="50"/>
      <c r="J264" s="305">
        <f>I264*F264</f>
        <v>0</v>
      </c>
      <c r="K264" s="50"/>
      <c r="L264" s="50"/>
      <c r="M264" s="50">
        <f>L264+J264+H264</f>
        <v>0</v>
      </c>
    </row>
    <row r="265" spans="1:13" ht="15.75">
      <c r="A265" s="349"/>
      <c r="B265" s="346"/>
      <c r="C265" s="60" t="s">
        <v>669</v>
      </c>
      <c r="D265" s="305" t="s">
        <v>683</v>
      </c>
      <c r="E265" s="305">
        <v>600</v>
      </c>
      <c r="F265" s="305">
        <f>E265*F261</f>
        <v>3714.0000000000005</v>
      </c>
      <c r="G265" s="305"/>
      <c r="H265" s="50">
        <f>G265*F265</f>
        <v>0</v>
      </c>
      <c r="I265" s="305"/>
      <c r="J265" s="305">
        <f>I265*F265</f>
        <v>0</v>
      </c>
      <c r="K265" s="305"/>
      <c r="L265" s="305">
        <f>K265*F265</f>
        <v>0</v>
      </c>
      <c r="M265" s="50">
        <f>L265+J265+H265</f>
        <v>0</v>
      </c>
    </row>
    <row r="266" spans="1:13" ht="33">
      <c r="A266" s="347">
        <v>43</v>
      </c>
      <c r="B266" s="344" t="s">
        <v>95</v>
      </c>
      <c r="C266" s="74" t="s">
        <v>689</v>
      </c>
      <c r="D266" s="190" t="s">
        <v>94</v>
      </c>
      <c r="E266" s="190"/>
      <c r="F266" s="305">
        <v>5.17</v>
      </c>
      <c r="G266" s="305"/>
      <c r="H266" s="305"/>
      <c r="I266" s="305"/>
      <c r="J266" s="305"/>
      <c r="K266" s="305"/>
      <c r="L266" s="305"/>
      <c r="M266" s="52">
        <f>SUM(M267:M270)</f>
        <v>0</v>
      </c>
    </row>
    <row r="267" spans="1:13" s="189" customFormat="1" ht="22.5" customHeight="1">
      <c r="A267" s="348"/>
      <c r="B267" s="345"/>
      <c r="C267" s="60" t="s">
        <v>120</v>
      </c>
      <c r="D267" s="305" t="s">
        <v>80</v>
      </c>
      <c r="E267" s="305">
        <v>100</v>
      </c>
      <c r="F267" s="305">
        <f>E267*F266</f>
        <v>517</v>
      </c>
      <c r="G267" s="50"/>
      <c r="H267" s="52"/>
      <c r="I267" s="50"/>
      <c r="J267" s="305">
        <f>I267*F267</f>
        <v>0</v>
      </c>
      <c r="K267" s="50"/>
      <c r="L267" s="50"/>
      <c r="M267" s="50">
        <f>L267+J267+H267</f>
        <v>0</v>
      </c>
    </row>
    <row r="268" spans="1:13" ht="15.75">
      <c r="A268" s="348"/>
      <c r="B268" s="345"/>
      <c r="C268" s="60" t="s">
        <v>128</v>
      </c>
      <c r="D268" s="305" t="s">
        <v>16</v>
      </c>
      <c r="E268" s="305">
        <v>3.69</v>
      </c>
      <c r="F268" s="50">
        <f>E268*F266</f>
        <v>19.0773</v>
      </c>
      <c r="G268" s="52"/>
      <c r="H268" s="50"/>
      <c r="I268" s="50"/>
      <c r="J268" s="305">
        <f>I268*F268</f>
        <v>0</v>
      </c>
      <c r="K268" s="50"/>
      <c r="L268" s="50">
        <f>K268*F268</f>
        <v>0</v>
      </c>
      <c r="M268" s="50">
        <f>L268+J268+H268</f>
        <v>0</v>
      </c>
    </row>
    <row r="269" spans="1:13" ht="15.75">
      <c r="A269" s="348"/>
      <c r="B269" s="345"/>
      <c r="C269" s="60" t="s">
        <v>96</v>
      </c>
      <c r="D269" s="305" t="s">
        <v>80</v>
      </c>
      <c r="E269" s="305">
        <v>101</v>
      </c>
      <c r="F269" s="50">
        <f>E269*F266</f>
        <v>522.17</v>
      </c>
      <c r="G269" s="50"/>
      <c r="H269" s="50">
        <f>G269*F269</f>
        <v>0</v>
      </c>
      <c r="I269" s="50"/>
      <c r="J269" s="305">
        <f>I269*F269</f>
        <v>0</v>
      </c>
      <c r="K269" s="50"/>
      <c r="L269" s="50"/>
      <c r="M269" s="50">
        <f>L269+J269+H269</f>
        <v>0</v>
      </c>
    </row>
    <row r="270" spans="1:13" ht="15.75">
      <c r="A270" s="349"/>
      <c r="B270" s="346"/>
      <c r="C270" s="60" t="s">
        <v>669</v>
      </c>
      <c r="D270" s="305" t="s">
        <v>49</v>
      </c>
      <c r="E270" s="305">
        <v>600</v>
      </c>
      <c r="F270" s="305">
        <f>E270*F266</f>
        <v>3102</v>
      </c>
      <c r="G270" s="305"/>
      <c r="H270" s="50">
        <f>G270*F270</f>
        <v>0</v>
      </c>
      <c r="I270" s="305"/>
      <c r="J270" s="305">
        <f>I270*F270</f>
        <v>0</v>
      </c>
      <c r="K270" s="305"/>
      <c r="L270" s="305">
        <f>K270*F270</f>
        <v>0</v>
      </c>
      <c r="M270" s="50">
        <f>L270+J270+H270</f>
        <v>0</v>
      </c>
    </row>
    <row r="271" spans="1:13" ht="33">
      <c r="A271" s="347">
        <v>44</v>
      </c>
      <c r="B271" s="344" t="s">
        <v>95</v>
      </c>
      <c r="C271" s="74" t="s">
        <v>690</v>
      </c>
      <c r="D271" s="190" t="s">
        <v>94</v>
      </c>
      <c r="E271" s="190"/>
      <c r="F271" s="305">
        <v>5.21</v>
      </c>
      <c r="G271" s="305"/>
      <c r="H271" s="305"/>
      <c r="I271" s="305"/>
      <c r="J271" s="305"/>
      <c r="K271" s="305"/>
      <c r="L271" s="305"/>
      <c r="M271" s="52">
        <f>SUM(M272:M275)</f>
        <v>0</v>
      </c>
    </row>
    <row r="272" spans="1:13" s="189" customFormat="1" ht="22.5" customHeight="1">
      <c r="A272" s="348"/>
      <c r="B272" s="345"/>
      <c r="C272" s="60" t="s">
        <v>120</v>
      </c>
      <c r="D272" s="305" t="s">
        <v>80</v>
      </c>
      <c r="E272" s="305">
        <v>100</v>
      </c>
      <c r="F272" s="305">
        <f>E272*F271</f>
        <v>521</v>
      </c>
      <c r="G272" s="50"/>
      <c r="H272" s="52"/>
      <c r="I272" s="50"/>
      <c r="J272" s="305">
        <f>I272*F272</f>
        <v>0</v>
      </c>
      <c r="K272" s="50"/>
      <c r="L272" s="50"/>
      <c r="M272" s="50">
        <f>L272+J272+H272</f>
        <v>0</v>
      </c>
    </row>
    <row r="273" spans="1:13" ht="15.75">
      <c r="A273" s="348"/>
      <c r="B273" s="345"/>
      <c r="C273" s="60" t="s">
        <v>128</v>
      </c>
      <c r="D273" s="305" t="s">
        <v>16</v>
      </c>
      <c r="E273" s="305">
        <v>3.69</v>
      </c>
      <c r="F273" s="50">
        <f>E273*F271</f>
        <v>19.224899999999998</v>
      </c>
      <c r="G273" s="52"/>
      <c r="H273" s="50"/>
      <c r="I273" s="50"/>
      <c r="J273" s="305">
        <f>I273*F273</f>
        <v>0</v>
      </c>
      <c r="K273" s="50"/>
      <c r="L273" s="50">
        <f>K273*F273</f>
        <v>0</v>
      </c>
      <c r="M273" s="50">
        <f>L273+J273+H273</f>
        <v>0</v>
      </c>
    </row>
    <row r="274" spans="1:13" ht="15.75">
      <c r="A274" s="348"/>
      <c r="B274" s="345"/>
      <c r="C274" s="60" t="s">
        <v>96</v>
      </c>
      <c r="D274" s="305" t="s">
        <v>80</v>
      </c>
      <c r="E274" s="305">
        <v>101</v>
      </c>
      <c r="F274" s="50">
        <f>E274*F271</f>
        <v>526.21</v>
      </c>
      <c r="G274" s="50"/>
      <c r="H274" s="50">
        <f>G274*F274</f>
        <v>0</v>
      </c>
      <c r="I274" s="50"/>
      <c r="J274" s="305">
        <f>I274*F274</f>
        <v>0</v>
      </c>
      <c r="K274" s="50"/>
      <c r="L274" s="50"/>
      <c r="M274" s="50">
        <f>L274+J274+H274</f>
        <v>0</v>
      </c>
    </row>
    <row r="275" spans="1:13" ht="15.75">
      <c r="A275" s="349"/>
      <c r="B275" s="346"/>
      <c r="C275" s="60" t="s">
        <v>669</v>
      </c>
      <c r="D275" s="305" t="s">
        <v>49</v>
      </c>
      <c r="E275" s="305">
        <v>600</v>
      </c>
      <c r="F275" s="305">
        <f>E275*F271</f>
        <v>3126</v>
      </c>
      <c r="G275" s="305"/>
      <c r="H275" s="50">
        <f>G275*F275</f>
        <v>0</v>
      </c>
      <c r="I275" s="305"/>
      <c r="J275" s="305">
        <f>I275*F275</f>
        <v>0</v>
      </c>
      <c r="K275" s="305"/>
      <c r="L275" s="305">
        <f>K275*F275</f>
        <v>0</v>
      </c>
      <c r="M275" s="50">
        <f>L275+J275+H275</f>
        <v>0</v>
      </c>
    </row>
    <row r="276" spans="1:13" ht="24" customHeight="1">
      <c r="A276" s="347">
        <v>45</v>
      </c>
      <c r="B276" s="350" t="s">
        <v>97</v>
      </c>
      <c r="C276" s="99" t="s">
        <v>29</v>
      </c>
      <c r="D276" s="190" t="s">
        <v>43</v>
      </c>
      <c r="E276" s="190"/>
      <c r="F276" s="190">
        <v>29.75</v>
      </c>
      <c r="G276" s="190"/>
      <c r="H276" s="305">
        <f>G276*F276</f>
        <v>0</v>
      </c>
      <c r="I276" s="305"/>
      <c r="J276" s="305">
        <f>I276*F276</f>
        <v>0</v>
      </c>
      <c r="K276" s="305"/>
      <c r="L276" s="305">
        <f>K276*F276</f>
        <v>0</v>
      </c>
      <c r="M276" s="52">
        <f>SUM(M277:M281)</f>
        <v>0</v>
      </c>
    </row>
    <row r="277" spans="1:13" ht="15.75">
      <c r="A277" s="348"/>
      <c r="B277" s="351"/>
      <c r="C277" s="60" t="s">
        <v>125</v>
      </c>
      <c r="D277" s="305" t="s">
        <v>45</v>
      </c>
      <c r="E277" s="305">
        <v>170</v>
      </c>
      <c r="F277" s="50">
        <f>F276*E277</f>
        <v>5057.5</v>
      </c>
      <c r="G277" s="52"/>
      <c r="H277" s="50"/>
      <c r="I277" s="50"/>
      <c r="J277" s="50">
        <f>I277*F277</f>
        <v>0</v>
      </c>
      <c r="K277" s="50"/>
      <c r="L277" s="50"/>
      <c r="M277" s="50">
        <f>L277+J277+H277</f>
        <v>0</v>
      </c>
    </row>
    <row r="278" spans="1:13" ht="15.75">
      <c r="A278" s="348"/>
      <c r="B278" s="351"/>
      <c r="C278" s="60" t="s">
        <v>128</v>
      </c>
      <c r="D278" s="305" t="s">
        <v>16</v>
      </c>
      <c r="E278" s="305">
        <v>2</v>
      </c>
      <c r="F278" s="50">
        <f>E278*F276</f>
        <v>59.5</v>
      </c>
      <c r="G278" s="52"/>
      <c r="H278" s="50"/>
      <c r="I278" s="50"/>
      <c r="J278" s="50"/>
      <c r="K278" s="50"/>
      <c r="L278" s="50">
        <f>K278*F278</f>
        <v>0</v>
      </c>
      <c r="M278" s="50">
        <f>L278+J278+H278</f>
        <v>0</v>
      </c>
    </row>
    <row r="279" spans="1:13" ht="15.75">
      <c r="A279" s="348"/>
      <c r="B279" s="351"/>
      <c r="C279" s="60" t="s">
        <v>96</v>
      </c>
      <c r="D279" s="305" t="s">
        <v>80</v>
      </c>
      <c r="E279" s="305">
        <v>100</v>
      </c>
      <c r="F279" s="50">
        <f>E279*F276</f>
        <v>2975</v>
      </c>
      <c r="G279" s="50"/>
      <c r="H279" s="50">
        <f>G279*F279</f>
        <v>0</v>
      </c>
      <c r="I279" s="50"/>
      <c r="J279" s="50"/>
      <c r="K279" s="50"/>
      <c r="L279" s="50"/>
      <c r="M279" s="50">
        <f>L279+J279+H279</f>
        <v>0</v>
      </c>
    </row>
    <row r="280" spans="1:13" ht="15.75">
      <c r="A280" s="348"/>
      <c r="B280" s="351"/>
      <c r="C280" s="60" t="s">
        <v>58</v>
      </c>
      <c r="D280" s="305" t="s">
        <v>16</v>
      </c>
      <c r="E280" s="190">
        <v>0.7</v>
      </c>
      <c r="F280" s="50">
        <f>F276*E280</f>
        <v>20.825</v>
      </c>
      <c r="G280" s="50"/>
      <c r="H280" s="50">
        <f>G280*F280</f>
        <v>0</v>
      </c>
      <c r="I280" s="50"/>
      <c r="J280" s="50"/>
      <c r="K280" s="50"/>
      <c r="L280" s="50"/>
      <c r="M280" s="50">
        <f>L280+J280+H280</f>
        <v>0</v>
      </c>
    </row>
    <row r="281" spans="1:13" ht="15.75">
      <c r="A281" s="349"/>
      <c r="B281" s="352"/>
      <c r="C281" s="60" t="s">
        <v>669</v>
      </c>
      <c r="D281" s="305" t="s">
        <v>49</v>
      </c>
      <c r="E281" s="305">
        <v>600</v>
      </c>
      <c r="F281" s="305">
        <f>E281*F276</f>
        <v>17850</v>
      </c>
      <c r="G281" s="305"/>
      <c r="H281" s="50">
        <f>G281*F281</f>
        <v>0</v>
      </c>
      <c r="I281" s="305"/>
      <c r="J281" s="305">
        <f>I281*F281</f>
        <v>0</v>
      </c>
      <c r="K281" s="305"/>
      <c r="L281" s="305">
        <f>K281*F281</f>
        <v>0</v>
      </c>
      <c r="M281" s="50">
        <f>L281+J281+H281</f>
        <v>0</v>
      </c>
    </row>
    <row r="282" spans="1:13" ht="23.25" customHeight="1">
      <c r="A282" s="145">
        <v>46</v>
      </c>
      <c r="B282" s="73"/>
      <c r="C282" s="99" t="s">
        <v>30</v>
      </c>
      <c r="D282" s="190"/>
      <c r="E282" s="190"/>
      <c r="F282" s="190"/>
      <c r="G282" s="190"/>
      <c r="H282" s="305">
        <f>G282*F282</f>
        <v>0</v>
      </c>
      <c r="I282" s="305"/>
      <c r="J282" s="305">
        <f>I282*F282</f>
        <v>0</v>
      </c>
      <c r="K282" s="305"/>
      <c r="L282" s="305">
        <f>K282*F282</f>
        <v>0</v>
      </c>
      <c r="M282" s="50"/>
    </row>
    <row r="283" spans="1:13" ht="15.75">
      <c r="A283" s="347">
        <v>47</v>
      </c>
      <c r="B283" s="350" t="s">
        <v>74</v>
      </c>
      <c r="C283" s="60" t="s">
        <v>75</v>
      </c>
      <c r="D283" s="305" t="s">
        <v>57</v>
      </c>
      <c r="E283" s="190"/>
      <c r="F283" s="50">
        <v>40.65</v>
      </c>
      <c r="G283" s="50"/>
      <c r="H283" s="50"/>
      <c r="I283" s="50"/>
      <c r="J283" s="50"/>
      <c r="K283" s="50"/>
      <c r="L283" s="50"/>
      <c r="M283" s="52">
        <f>M284+M285+M286</f>
        <v>0</v>
      </c>
    </row>
    <row r="284" spans="1:13" ht="15.75">
      <c r="A284" s="348"/>
      <c r="B284" s="351"/>
      <c r="C284" s="60" t="s">
        <v>125</v>
      </c>
      <c r="D284" s="305" t="s">
        <v>45</v>
      </c>
      <c r="E284" s="305">
        <v>3.58</v>
      </c>
      <c r="F284" s="50">
        <f>F283*E284</f>
        <v>145.527</v>
      </c>
      <c r="G284" s="52"/>
      <c r="H284" s="50"/>
      <c r="I284" s="50"/>
      <c r="J284" s="50">
        <f>I284*F284</f>
        <v>0</v>
      </c>
      <c r="K284" s="50"/>
      <c r="L284" s="50"/>
      <c r="M284" s="50">
        <f>L284+J284+H284</f>
        <v>0</v>
      </c>
    </row>
    <row r="285" spans="1:13" ht="15.75">
      <c r="A285" s="348"/>
      <c r="B285" s="351"/>
      <c r="C285" s="60" t="s">
        <v>128</v>
      </c>
      <c r="D285" s="305" t="s">
        <v>16</v>
      </c>
      <c r="E285" s="305">
        <v>1.08</v>
      </c>
      <c r="F285" s="50">
        <f>E285*F283</f>
        <v>43.902</v>
      </c>
      <c r="G285" s="52"/>
      <c r="H285" s="50"/>
      <c r="I285" s="50"/>
      <c r="J285" s="50"/>
      <c r="K285" s="50"/>
      <c r="L285" s="50">
        <f>K285*F285</f>
        <v>0</v>
      </c>
      <c r="M285" s="50">
        <f>L285+J285+H285</f>
        <v>0</v>
      </c>
    </row>
    <row r="286" spans="1:14" ht="15.75">
      <c r="A286" s="349"/>
      <c r="B286" s="352"/>
      <c r="C286" s="60" t="s">
        <v>76</v>
      </c>
      <c r="D286" s="305" t="s">
        <v>57</v>
      </c>
      <c r="E286" s="305">
        <v>1.1</v>
      </c>
      <c r="F286" s="50">
        <f>E286*F283</f>
        <v>44.715</v>
      </c>
      <c r="G286" s="50"/>
      <c r="H286" s="50">
        <f>G286*F286</f>
        <v>0</v>
      </c>
      <c r="I286" s="50"/>
      <c r="J286" s="50"/>
      <c r="K286" s="50"/>
      <c r="L286" s="50"/>
      <c r="M286" s="50">
        <f>L286+J286+H286</f>
        <v>0</v>
      </c>
      <c r="N286" s="236"/>
    </row>
    <row r="287" spans="1:13" ht="30" customHeight="1">
      <c r="A287" s="347">
        <v>48</v>
      </c>
      <c r="B287" s="350" t="s">
        <v>73</v>
      </c>
      <c r="C287" s="234" t="s">
        <v>71</v>
      </c>
      <c r="D287" s="305" t="s">
        <v>43</v>
      </c>
      <c r="E287" s="305"/>
      <c r="F287" s="305">
        <v>8.13</v>
      </c>
      <c r="G287" s="61"/>
      <c r="H287" s="62"/>
      <c r="I287" s="62"/>
      <c r="J287" s="62"/>
      <c r="K287" s="62"/>
      <c r="L287" s="62"/>
      <c r="M287" s="63">
        <f>SUM(M288:M291)</f>
        <v>0</v>
      </c>
    </row>
    <row r="288" spans="1:13" ht="15.75">
      <c r="A288" s="348"/>
      <c r="B288" s="351"/>
      <c r="C288" s="60" t="s">
        <v>120</v>
      </c>
      <c r="D288" s="305" t="s">
        <v>80</v>
      </c>
      <c r="E288" s="305">
        <v>100</v>
      </c>
      <c r="F288" s="50">
        <f>F287*E288</f>
        <v>813.0000000000001</v>
      </c>
      <c r="G288" s="52"/>
      <c r="H288" s="50"/>
      <c r="I288" s="50"/>
      <c r="J288" s="50">
        <f>F287*I288</f>
        <v>0</v>
      </c>
      <c r="K288" s="50"/>
      <c r="L288" s="50"/>
      <c r="M288" s="50">
        <f>L288+J288+H288</f>
        <v>0</v>
      </c>
    </row>
    <row r="289" spans="1:13" ht="15.75">
      <c r="A289" s="348"/>
      <c r="B289" s="351"/>
      <c r="C289" s="60" t="s">
        <v>128</v>
      </c>
      <c r="D289" s="305" t="s">
        <v>16</v>
      </c>
      <c r="E289" s="305">
        <f>0.95+0.46</f>
        <v>1.41</v>
      </c>
      <c r="F289" s="50">
        <f>E289*F287</f>
        <v>11.4633</v>
      </c>
      <c r="G289" s="52"/>
      <c r="H289" s="50"/>
      <c r="I289" s="50"/>
      <c r="J289" s="50"/>
      <c r="K289" s="50"/>
      <c r="L289" s="50">
        <f>K289*F289</f>
        <v>0</v>
      </c>
      <c r="M289" s="50">
        <f>L289+J289+H289</f>
        <v>0</v>
      </c>
    </row>
    <row r="290" spans="1:13" ht="15.75">
      <c r="A290" s="348"/>
      <c r="B290" s="351"/>
      <c r="C290" s="60" t="s">
        <v>72</v>
      </c>
      <c r="D290" s="305" t="s">
        <v>57</v>
      </c>
      <c r="E290" s="305">
        <f>2.03+1.02</f>
        <v>3.05</v>
      </c>
      <c r="F290" s="50">
        <f>E290*F287</f>
        <v>24.7965</v>
      </c>
      <c r="G290" s="50"/>
      <c r="H290" s="50">
        <f>G290*F290</f>
        <v>0</v>
      </c>
      <c r="I290" s="50"/>
      <c r="J290" s="50"/>
      <c r="K290" s="50"/>
      <c r="L290" s="50"/>
      <c r="M290" s="50">
        <f>L290+J290+H290</f>
        <v>0</v>
      </c>
    </row>
    <row r="291" spans="1:13" ht="15.75">
      <c r="A291" s="349"/>
      <c r="B291" s="352"/>
      <c r="C291" s="60" t="s">
        <v>58</v>
      </c>
      <c r="D291" s="305" t="s">
        <v>16</v>
      </c>
      <c r="E291" s="190">
        <v>6.36</v>
      </c>
      <c r="F291" s="50">
        <f>F287*E291</f>
        <v>51.70680000000001</v>
      </c>
      <c r="G291" s="50"/>
      <c r="H291" s="50">
        <f>G291*F291</f>
        <v>0</v>
      </c>
      <c r="I291" s="50"/>
      <c r="J291" s="50"/>
      <c r="K291" s="50"/>
      <c r="L291" s="50"/>
      <c r="M291" s="50">
        <f>L291+J291+H291</f>
        <v>0</v>
      </c>
    </row>
    <row r="292" spans="1:13" ht="33">
      <c r="A292" s="347">
        <v>49</v>
      </c>
      <c r="B292" s="344" t="s">
        <v>95</v>
      </c>
      <c r="C292" s="99" t="s">
        <v>797</v>
      </c>
      <c r="D292" s="190" t="s">
        <v>94</v>
      </c>
      <c r="E292" s="190"/>
      <c r="F292" s="305">
        <v>10.55</v>
      </c>
      <c r="G292" s="305"/>
      <c r="H292" s="305"/>
      <c r="I292" s="305"/>
      <c r="J292" s="305"/>
      <c r="K292" s="305"/>
      <c r="L292" s="305"/>
      <c r="M292" s="52">
        <f>SUM(M293:M297)</f>
        <v>0</v>
      </c>
    </row>
    <row r="293" spans="1:13" ht="15.75">
      <c r="A293" s="348"/>
      <c r="B293" s="345"/>
      <c r="C293" s="60" t="s">
        <v>120</v>
      </c>
      <c r="D293" s="305" t="s">
        <v>80</v>
      </c>
      <c r="E293" s="305">
        <v>100</v>
      </c>
      <c r="F293" s="50">
        <f>F292*E293</f>
        <v>1055</v>
      </c>
      <c r="G293" s="52"/>
      <c r="H293" s="50"/>
      <c r="I293" s="50"/>
      <c r="J293" s="50">
        <f>I293*F293</f>
        <v>0</v>
      </c>
      <c r="K293" s="50"/>
      <c r="L293" s="50"/>
      <c r="M293" s="50">
        <f aca="true" t="shared" si="22" ref="M293:M298">L293+J293+H293</f>
        <v>0</v>
      </c>
    </row>
    <row r="294" spans="1:13" ht="15.75">
      <c r="A294" s="348"/>
      <c r="B294" s="345"/>
      <c r="C294" s="60" t="s">
        <v>128</v>
      </c>
      <c r="D294" s="305" t="s">
        <v>16</v>
      </c>
      <c r="E294" s="305">
        <v>3.69</v>
      </c>
      <c r="F294" s="50">
        <f>E294*F292</f>
        <v>38.929500000000004</v>
      </c>
      <c r="G294" s="52"/>
      <c r="H294" s="50"/>
      <c r="I294" s="50"/>
      <c r="J294" s="50"/>
      <c r="K294" s="50"/>
      <c r="L294" s="50">
        <f>K294*F294</f>
        <v>0</v>
      </c>
      <c r="M294" s="50">
        <f t="shared" si="22"/>
        <v>0</v>
      </c>
    </row>
    <row r="295" spans="1:13" ht="15.75">
      <c r="A295" s="348"/>
      <c r="B295" s="345"/>
      <c r="C295" s="60" t="s">
        <v>96</v>
      </c>
      <c r="D295" s="305" t="s">
        <v>80</v>
      </c>
      <c r="E295" s="305"/>
      <c r="F295" s="50">
        <v>813</v>
      </c>
      <c r="G295" s="50"/>
      <c r="H295" s="50">
        <f>G295*F295</f>
        <v>0</v>
      </c>
      <c r="I295" s="50"/>
      <c r="J295" s="50"/>
      <c r="K295" s="50"/>
      <c r="L295" s="50"/>
      <c r="M295" s="50">
        <f t="shared" si="22"/>
        <v>0</v>
      </c>
    </row>
    <row r="296" spans="1:13" ht="15.75">
      <c r="A296" s="348"/>
      <c r="B296" s="345"/>
      <c r="C296" s="60" t="s">
        <v>98</v>
      </c>
      <c r="D296" s="305" t="s">
        <v>80</v>
      </c>
      <c r="E296" s="305"/>
      <c r="F296" s="50">
        <v>242</v>
      </c>
      <c r="G296" s="50"/>
      <c r="H296" s="50">
        <f>G296*F296</f>
        <v>0</v>
      </c>
      <c r="I296" s="50"/>
      <c r="J296" s="50"/>
      <c r="K296" s="50"/>
      <c r="L296" s="50"/>
      <c r="M296" s="50">
        <f t="shared" si="22"/>
        <v>0</v>
      </c>
    </row>
    <row r="297" spans="1:13" ht="15.75">
      <c r="A297" s="349"/>
      <c r="B297" s="346"/>
      <c r="C297" s="60" t="s">
        <v>669</v>
      </c>
      <c r="D297" s="305" t="s">
        <v>49</v>
      </c>
      <c r="E297" s="305">
        <v>600</v>
      </c>
      <c r="F297" s="305">
        <f>E297*(F298*0.1/100+F292)</f>
        <v>6942.3</v>
      </c>
      <c r="G297" s="305"/>
      <c r="H297" s="50">
        <f>G297*F297</f>
        <v>0</v>
      </c>
      <c r="I297" s="305"/>
      <c r="J297" s="305">
        <f>I297*F297</f>
        <v>0</v>
      </c>
      <c r="K297" s="305"/>
      <c r="L297" s="305">
        <f>K297*F297</f>
        <v>0</v>
      </c>
      <c r="M297" s="50">
        <f t="shared" si="22"/>
        <v>0</v>
      </c>
    </row>
    <row r="298" spans="1:13" ht="22.5" customHeight="1">
      <c r="A298" s="145">
        <v>50</v>
      </c>
      <c r="B298" s="148" t="s">
        <v>499</v>
      </c>
      <c r="C298" s="234" t="s">
        <v>538</v>
      </c>
      <c r="D298" s="190" t="s">
        <v>26</v>
      </c>
      <c r="E298" s="305"/>
      <c r="F298" s="50">
        <v>1020.5</v>
      </c>
      <c r="G298" s="305"/>
      <c r="H298" s="50">
        <f>G298*F298</f>
        <v>0</v>
      </c>
      <c r="I298" s="305"/>
      <c r="J298" s="305">
        <f>I298*F298</f>
        <v>0</v>
      </c>
      <c r="K298" s="305"/>
      <c r="L298" s="305">
        <f>K298*F298</f>
        <v>0</v>
      </c>
      <c r="M298" s="81">
        <f t="shared" si="22"/>
        <v>0</v>
      </c>
    </row>
    <row r="299" spans="1:13" ht="37.5" customHeight="1">
      <c r="A299" s="347">
        <v>51</v>
      </c>
      <c r="B299" s="350" t="s">
        <v>681</v>
      </c>
      <c r="C299" s="99" t="s">
        <v>388</v>
      </c>
      <c r="D299" s="190" t="s">
        <v>440</v>
      </c>
      <c r="E299" s="190"/>
      <c r="F299" s="305">
        <v>22.03</v>
      </c>
      <c r="G299" s="305"/>
      <c r="H299" s="305"/>
      <c r="I299" s="305"/>
      <c r="J299" s="305"/>
      <c r="K299" s="305"/>
      <c r="L299" s="305"/>
      <c r="M299" s="52">
        <f>SUM(M300:M304)</f>
        <v>0</v>
      </c>
    </row>
    <row r="300" spans="1:13" ht="15.75">
      <c r="A300" s="348"/>
      <c r="B300" s="351"/>
      <c r="C300" s="60" t="s">
        <v>798</v>
      </c>
      <c r="D300" s="305" t="s">
        <v>45</v>
      </c>
      <c r="E300" s="305">
        <v>117.16</v>
      </c>
      <c r="F300" s="50">
        <f>F299*E300</f>
        <v>2581.0348</v>
      </c>
      <c r="G300" s="52"/>
      <c r="H300" s="50"/>
      <c r="I300" s="50"/>
      <c r="J300" s="50">
        <f>I300*F300</f>
        <v>0</v>
      </c>
      <c r="K300" s="50"/>
      <c r="L300" s="50"/>
      <c r="M300" s="50">
        <f>L300+J300+H300</f>
        <v>0</v>
      </c>
    </row>
    <row r="301" spans="1:13" ht="15.75">
      <c r="A301" s="348"/>
      <c r="B301" s="351"/>
      <c r="C301" s="60" t="s">
        <v>128</v>
      </c>
      <c r="D301" s="305" t="s">
        <v>16</v>
      </c>
      <c r="E301" s="305">
        <v>2.7</v>
      </c>
      <c r="F301" s="50">
        <f>E301*F299</f>
        <v>59.48100000000001</v>
      </c>
      <c r="G301" s="52"/>
      <c r="H301" s="50"/>
      <c r="I301" s="50"/>
      <c r="J301" s="50"/>
      <c r="K301" s="50"/>
      <c r="L301" s="50">
        <f>K301*F301</f>
        <v>0</v>
      </c>
      <c r="M301" s="50">
        <f>L301+J301+H301</f>
        <v>0</v>
      </c>
    </row>
    <row r="302" spans="1:13" ht="15.75">
      <c r="A302" s="348"/>
      <c r="B302" s="351"/>
      <c r="C302" s="60" t="s">
        <v>72</v>
      </c>
      <c r="D302" s="190" t="s">
        <v>57</v>
      </c>
      <c r="E302" s="190">
        <v>2.12</v>
      </c>
      <c r="F302" s="66">
        <f>F299*E302</f>
        <v>46.7036</v>
      </c>
      <c r="G302" s="50"/>
      <c r="H302" s="50">
        <f>G302*F302</f>
        <v>0</v>
      </c>
      <c r="I302" s="50"/>
      <c r="J302" s="50"/>
      <c r="K302" s="50"/>
      <c r="L302" s="50"/>
      <c r="M302" s="50">
        <f>L302+J302+H302</f>
        <v>0</v>
      </c>
    </row>
    <row r="303" spans="1:13" ht="15.75">
      <c r="A303" s="348"/>
      <c r="B303" s="351"/>
      <c r="C303" s="60" t="s">
        <v>734</v>
      </c>
      <c r="D303" s="305" t="s">
        <v>53</v>
      </c>
      <c r="E303" s="190">
        <v>4.715</v>
      </c>
      <c r="F303" s="50">
        <f>F299*E303</f>
        <v>103.87145</v>
      </c>
      <c r="G303" s="50"/>
      <c r="H303" s="50"/>
      <c r="I303" s="50"/>
      <c r="J303" s="50"/>
      <c r="K303" s="50"/>
      <c r="L303" s="50">
        <f>K303*F303</f>
        <v>0</v>
      </c>
      <c r="M303" s="50">
        <f>L303+J303+H303</f>
        <v>0</v>
      </c>
    </row>
    <row r="304" spans="1:13" ht="15.75">
      <c r="A304" s="349"/>
      <c r="B304" s="352"/>
      <c r="C304" s="60" t="s">
        <v>58</v>
      </c>
      <c r="D304" s="190" t="s">
        <v>16</v>
      </c>
      <c r="E304" s="190">
        <v>0.3</v>
      </c>
      <c r="F304" s="190">
        <f>E304*F299</f>
        <v>6.609</v>
      </c>
      <c r="G304" s="305"/>
      <c r="H304" s="50">
        <f>G304*F304</f>
        <v>0</v>
      </c>
      <c r="I304" s="305"/>
      <c r="J304" s="305">
        <f>I304*F304</f>
        <v>0</v>
      </c>
      <c r="K304" s="305"/>
      <c r="L304" s="305">
        <f>K304*F304</f>
        <v>0</v>
      </c>
      <c r="M304" s="50">
        <f>L304+J304+H304</f>
        <v>0</v>
      </c>
    </row>
    <row r="305" spans="1:13" ht="18">
      <c r="A305" s="347">
        <v>52</v>
      </c>
      <c r="B305" s="344" t="s">
        <v>114</v>
      </c>
      <c r="C305" s="99" t="s">
        <v>38</v>
      </c>
      <c r="D305" s="190" t="s">
        <v>440</v>
      </c>
      <c r="E305" s="190"/>
      <c r="F305" s="190">
        <v>22.03</v>
      </c>
      <c r="G305" s="190"/>
      <c r="H305" s="305">
        <f>G305*F305</f>
        <v>0</v>
      </c>
      <c r="I305" s="305"/>
      <c r="J305" s="305">
        <f>I305*F305</f>
        <v>0</v>
      </c>
      <c r="K305" s="305"/>
      <c r="L305" s="305">
        <f>K305*F305</f>
        <v>0</v>
      </c>
      <c r="M305" s="52">
        <f>SUM(M306:M310)</f>
        <v>0</v>
      </c>
    </row>
    <row r="306" spans="1:13" ht="15.75">
      <c r="A306" s="348"/>
      <c r="B306" s="345"/>
      <c r="C306" s="60" t="s">
        <v>125</v>
      </c>
      <c r="D306" s="305" t="s">
        <v>45</v>
      </c>
      <c r="E306" s="305">
        <v>65.8</v>
      </c>
      <c r="F306" s="50">
        <f>F305*E306</f>
        <v>1449.574</v>
      </c>
      <c r="G306" s="52"/>
      <c r="H306" s="50"/>
      <c r="I306" s="50"/>
      <c r="J306" s="50">
        <f>I306*F306</f>
        <v>0</v>
      </c>
      <c r="K306" s="50"/>
      <c r="L306" s="50"/>
      <c r="M306" s="50">
        <f>L306+J306+H306</f>
        <v>0</v>
      </c>
    </row>
    <row r="307" spans="1:13" ht="15.75">
      <c r="A307" s="348"/>
      <c r="B307" s="345"/>
      <c r="C307" s="60" t="s">
        <v>128</v>
      </c>
      <c r="D307" s="305" t="s">
        <v>16</v>
      </c>
      <c r="E307" s="305">
        <v>1</v>
      </c>
      <c r="F307" s="50">
        <f>E307*F305</f>
        <v>22.03</v>
      </c>
      <c r="G307" s="52"/>
      <c r="H307" s="50"/>
      <c r="I307" s="50"/>
      <c r="J307" s="50"/>
      <c r="K307" s="50"/>
      <c r="L307" s="50">
        <f>K307*F307</f>
        <v>0</v>
      </c>
      <c r="M307" s="50">
        <f>L307+J307+H307</f>
        <v>0</v>
      </c>
    </row>
    <row r="308" spans="1:13" ht="16.5">
      <c r="A308" s="348"/>
      <c r="B308" s="345"/>
      <c r="C308" s="74" t="s">
        <v>101</v>
      </c>
      <c r="D308" s="305" t="s">
        <v>49</v>
      </c>
      <c r="E308" s="305">
        <v>63</v>
      </c>
      <c r="F308" s="50">
        <f>E308*F305</f>
        <v>1387.89</v>
      </c>
      <c r="G308" s="50"/>
      <c r="H308" s="50">
        <f>G308*F308</f>
        <v>0</v>
      </c>
      <c r="I308" s="50"/>
      <c r="J308" s="50"/>
      <c r="K308" s="50"/>
      <c r="L308" s="50"/>
      <c r="M308" s="50">
        <f>L308+J308+H308</f>
        <v>0</v>
      </c>
    </row>
    <row r="309" spans="1:13" ht="15.75">
      <c r="A309" s="348"/>
      <c r="B309" s="345"/>
      <c r="C309" s="60" t="s">
        <v>113</v>
      </c>
      <c r="D309" s="305" t="s">
        <v>49</v>
      </c>
      <c r="E309" s="190">
        <v>79</v>
      </c>
      <c r="F309" s="50">
        <f>F305*E309</f>
        <v>1740.3700000000001</v>
      </c>
      <c r="G309" s="50"/>
      <c r="H309" s="50">
        <f>G309*F309</f>
        <v>0</v>
      </c>
      <c r="I309" s="50"/>
      <c r="J309" s="50"/>
      <c r="K309" s="50"/>
      <c r="L309" s="50"/>
      <c r="M309" s="50">
        <f>L309+J309+H309</f>
        <v>0</v>
      </c>
    </row>
    <row r="310" spans="1:13" ht="16.5">
      <c r="A310" s="349"/>
      <c r="B310" s="346"/>
      <c r="C310" s="74" t="s">
        <v>46</v>
      </c>
      <c r="D310" s="190" t="s">
        <v>16</v>
      </c>
      <c r="E310" s="190">
        <v>1.6</v>
      </c>
      <c r="F310" s="190">
        <f>E310*F305</f>
        <v>35.248000000000005</v>
      </c>
      <c r="G310" s="190"/>
      <c r="H310" s="305">
        <f>G310*F310</f>
        <v>0</v>
      </c>
      <c r="I310" s="305"/>
      <c r="J310" s="305">
        <f>I310*F310</f>
        <v>0</v>
      </c>
      <c r="K310" s="305"/>
      <c r="L310" s="305">
        <f>K310*F310</f>
        <v>0</v>
      </c>
      <c r="M310" s="50">
        <f>L310+J310+H310</f>
        <v>0</v>
      </c>
    </row>
    <row r="311" spans="1:13" ht="36" customHeight="1">
      <c r="A311" s="347">
        <v>53</v>
      </c>
      <c r="B311" s="350" t="s">
        <v>681</v>
      </c>
      <c r="C311" s="99" t="s">
        <v>799</v>
      </c>
      <c r="D311" s="190" t="s">
        <v>440</v>
      </c>
      <c r="E311" s="190"/>
      <c r="F311" s="305">
        <v>10.55</v>
      </c>
      <c r="G311" s="305"/>
      <c r="H311" s="305"/>
      <c r="I311" s="305"/>
      <c r="J311" s="305"/>
      <c r="K311" s="305"/>
      <c r="L311" s="305"/>
      <c r="M311" s="52">
        <f>SUM(M312:M316)</f>
        <v>0</v>
      </c>
    </row>
    <row r="312" spans="1:13" ht="22.5" customHeight="1">
      <c r="A312" s="348"/>
      <c r="B312" s="351"/>
      <c r="C312" s="60" t="s">
        <v>795</v>
      </c>
      <c r="D312" s="305" t="s">
        <v>45</v>
      </c>
      <c r="E312" s="305">
        <v>122.96</v>
      </c>
      <c r="F312" s="50">
        <f>F311*E312</f>
        <v>1297.228</v>
      </c>
      <c r="G312" s="52"/>
      <c r="H312" s="50"/>
      <c r="I312" s="50"/>
      <c r="J312" s="50">
        <f>I312*F312</f>
        <v>0</v>
      </c>
      <c r="K312" s="50"/>
      <c r="L312" s="50"/>
      <c r="M312" s="50">
        <f>L312+J312+H312</f>
        <v>0</v>
      </c>
    </row>
    <row r="313" spans="1:13" ht="22.5" customHeight="1">
      <c r="A313" s="348"/>
      <c r="B313" s="351"/>
      <c r="C313" s="60" t="s">
        <v>128</v>
      </c>
      <c r="D313" s="305" t="s">
        <v>16</v>
      </c>
      <c r="E313" s="305">
        <v>2.7</v>
      </c>
      <c r="F313" s="50">
        <f>E313*F311</f>
        <v>28.485000000000003</v>
      </c>
      <c r="G313" s="52"/>
      <c r="H313" s="50"/>
      <c r="I313" s="50"/>
      <c r="J313" s="50"/>
      <c r="K313" s="50"/>
      <c r="L313" s="50">
        <f>K313*F313</f>
        <v>0</v>
      </c>
      <c r="M313" s="50">
        <f>L313+J313+H313</f>
        <v>0</v>
      </c>
    </row>
    <row r="314" spans="1:13" ht="22.5" customHeight="1">
      <c r="A314" s="348"/>
      <c r="B314" s="351"/>
      <c r="C314" s="60" t="s">
        <v>72</v>
      </c>
      <c r="D314" s="190" t="s">
        <v>57</v>
      </c>
      <c r="E314" s="190">
        <v>2.12</v>
      </c>
      <c r="F314" s="66">
        <f>F311*E314</f>
        <v>22.366000000000003</v>
      </c>
      <c r="G314" s="50"/>
      <c r="H314" s="50">
        <f>G314*F314</f>
        <v>0</v>
      </c>
      <c r="I314" s="50"/>
      <c r="J314" s="50"/>
      <c r="K314" s="50"/>
      <c r="L314" s="50"/>
      <c r="M314" s="50">
        <f>L314+J314+H314</f>
        <v>0</v>
      </c>
    </row>
    <row r="315" spans="1:13" ht="22.5" customHeight="1">
      <c r="A315" s="348"/>
      <c r="B315" s="351"/>
      <c r="C315" s="60" t="s">
        <v>800</v>
      </c>
      <c r="D315" s="305" t="s">
        <v>53</v>
      </c>
      <c r="E315" s="190">
        <v>4.715</v>
      </c>
      <c r="F315" s="50">
        <f>F311*E315</f>
        <v>49.74325</v>
      </c>
      <c r="G315" s="50"/>
      <c r="H315" s="50"/>
      <c r="I315" s="50"/>
      <c r="J315" s="50"/>
      <c r="K315" s="50"/>
      <c r="L315" s="50">
        <f>K315*F315</f>
        <v>0</v>
      </c>
      <c r="M315" s="50">
        <f>L315+J315+H315</f>
        <v>0</v>
      </c>
    </row>
    <row r="316" spans="1:13" ht="22.5" customHeight="1">
      <c r="A316" s="349"/>
      <c r="B316" s="352"/>
      <c r="C316" s="60" t="s">
        <v>58</v>
      </c>
      <c r="D316" s="190" t="s">
        <v>16</v>
      </c>
      <c r="E316" s="190">
        <v>0.3</v>
      </c>
      <c r="F316" s="190">
        <f>E316*F311</f>
        <v>3.165</v>
      </c>
      <c r="G316" s="305"/>
      <c r="H316" s="50">
        <f>G316*F316</f>
        <v>0</v>
      </c>
      <c r="I316" s="305"/>
      <c r="J316" s="305">
        <f>I316*F316</f>
        <v>0</v>
      </c>
      <c r="K316" s="305"/>
      <c r="L316" s="305">
        <f>K316*F316</f>
        <v>0</v>
      </c>
      <c r="M316" s="50">
        <f>L316+J316+H316</f>
        <v>0</v>
      </c>
    </row>
    <row r="317" spans="1:13" ht="18">
      <c r="A317" s="347">
        <v>54</v>
      </c>
      <c r="B317" s="365" t="s">
        <v>115</v>
      </c>
      <c r="C317" s="99" t="s">
        <v>39</v>
      </c>
      <c r="D317" s="190" t="s">
        <v>439</v>
      </c>
      <c r="E317" s="190"/>
      <c r="F317" s="190">
        <v>10.55</v>
      </c>
      <c r="G317" s="190"/>
      <c r="H317" s="305">
        <f>G317*F317</f>
        <v>0</v>
      </c>
      <c r="I317" s="305"/>
      <c r="J317" s="305">
        <f>I317*F317</f>
        <v>0</v>
      </c>
      <c r="K317" s="305"/>
      <c r="L317" s="305">
        <f>K317*F317</f>
        <v>0</v>
      </c>
      <c r="M317" s="52">
        <f>SUM(M318:M322)</f>
        <v>0</v>
      </c>
    </row>
    <row r="318" spans="1:13" ht="15.75">
      <c r="A318" s="348"/>
      <c r="B318" s="366"/>
      <c r="C318" s="60" t="s">
        <v>125</v>
      </c>
      <c r="D318" s="305" t="s">
        <v>45</v>
      </c>
      <c r="E318" s="305">
        <v>85.6</v>
      </c>
      <c r="F318" s="50">
        <f>F317*E318</f>
        <v>903.08</v>
      </c>
      <c r="G318" s="52"/>
      <c r="H318" s="50"/>
      <c r="I318" s="50"/>
      <c r="J318" s="50">
        <f>I318*F318</f>
        <v>0</v>
      </c>
      <c r="K318" s="50"/>
      <c r="L318" s="50"/>
      <c r="M318" s="50">
        <f>L318+J318+H318</f>
        <v>0</v>
      </c>
    </row>
    <row r="319" spans="1:13" ht="15.75">
      <c r="A319" s="348"/>
      <c r="B319" s="366"/>
      <c r="C319" s="60" t="s">
        <v>128</v>
      </c>
      <c r="D319" s="305" t="s">
        <v>16</v>
      </c>
      <c r="E319" s="305">
        <v>1.2</v>
      </c>
      <c r="F319" s="50">
        <f>E319*F317</f>
        <v>12.66</v>
      </c>
      <c r="G319" s="52"/>
      <c r="H319" s="50"/>
      <c r="I319" s="50"/>
      <c r="J319" s="50"/>
      <c r="K319" s="50"/>
      <c r="L319" s="50">
        <f>K319*F319</f>
        <v>0</v>
      </c>
      <c r="M319" s="50">
        <f>L319+J319+H319</f>
        <v>0</v>
      </c>
    </row>
    <row r="320" spans="1:13" ht="16.5">
      <c r="A320" s="348"/>
      <c r="B320" s="366"/>
      <c r="C320" s="74" t="s">
        <v>101</v>
      </c>
      <c r="D320" s="305" t="s">
        <v>49</v>
      </c>
      <c r="E320" s="305">
        <v>63</v>
      </c>
      <c r="F320" s="50">
        <f>E320*F317</f>
        <v>664.6500000000001</v>
      </c>
      <c r="G320" s="50"/>
      <c r="H320" s="50">
        <f>G320*F320</f>
        <v>0</v>
      </c>
      <c r="I320" s="50"/>
      <c r="J320" s="50"/>
      <c r="K320" s="50"/>
      <c r="L320" s="50"/>
      <c r="M320" s="50">
        <f>L320+J320+H320</f>
        <v>0</v>
      </c>
    </row>
    <row r="321" spans="1:13" ht="15.75">
      <c r="A321" s="348"/>
      <c r="B321" s="366"/>
      <c r="C321" s="60" t="s">
        <v>113</v>
      </c>
      <c r="D321" s="305" t="s">
        <v>49</v>
      </c>
      <c r="E321" s="190">
        <v>92</v>
      </c>
      <c r="F321" s="50">
        <f>F317*E321</f>
        <v>970.6</v>
      </c>
      <c r="G321" s="50"/>
      <c r="H321" s="50">
        <f>G321*F321</f>
        <v>0</v>
      </c>
      <c r="I321" s="50"/>
      <c r="J321" s="50"/>
      <c r="K321" s="50"/>
      <c r="L321" s="50"/>
      <c r="M321" s="50">
        <f>L321+J321+H321</f>
        <v>0</v>
      </c>
    </row>
    <row r="322" spans="1:13" ht="16.5">
      <c r="A322" s="349"/>
      <c r="B322" s="367"/>
      <c r="C322" s="74" t="s">
        <v>46</v>
      </c>
      <c r="D322" s="190" t="s">
        <v>16</v>
      </c>
      <c r="E322" s="190">
        <v>1.8</v>
      </c>
      <c r="F322" s="190">
        <f>E322*F317</f>
        <v>18.990000000000002</v>
      </c>
      <c r="G322" s="190"/>
      <c r="H322" s="305">
        <f>G322*F322</f>
        <v>0</v>
      </c>
      <c r="I322" s="305"/>
      <c r="J322" s="305">
        <f>I322*F322</f>
        <v>0</v>
      </c>
      <c r="K322" s="305"/>
      <c r="L322" s="305">
        <f>K322*F322</f>
        <v>0</v>
      </c>
      <c r="M322" s="50">
        <f>L322+J322+H322</f>
        <v>0</v>
      </c>
    </row>
    <row r="323" spans="1:13" ht="16.5">
      <c r="A323" s="347">
        <v>55</v>
      </c>
      <c r="B323" s="350" t="s">
        <v>99</v>
      </c>
      <c r="C323" s="99" t="s">
        <v>737</v>
      </c>
      <c r="D323" s="190" t="s">
        <v>54</v>
      </c>
      <c r="E323" s="190"/>
      <c r="F323" s="190">
        <v>5.2</v>
      </c>
      <c r="G323" s="190"/>
      <c r="H323" s="305"/>
      <c r="I323" s="305"/>
      <c r="J323" s="305"/>
      <c r="K323" s="305"/>
      <c r="L323" s="305"/>
      <c r="M323" s="52">
        <f>SUM(M324:M331)</f>
        <v>0</v>
      </c>
    </row>
    <row r="324" spans="1:13" ht="15.75">
      <c r="A324" s="348"/>
      <c r="B324" s="351"/>
      <c r="C324" s="60" t="s">
        <v>685</v>
      </c>
      <c r="D324" s="305" t="s">
        <v>14</v>
      </c>
      <c r="E324" s="305">
        <v>1</v>
      </c>
      <c r="F324" s="50">
        <f>F323*E324</f>
        <v>5.2</v>
      </c>
      <c r="G324" s="52"/>
      <c r="H324" s="50"/>
      <c r="I324" s="50"/>
      <c r="J324" s="50">
        <f>I324*F324</f>
        <v>0</v>
      </c>
      <c r="K324" s="50"/>
      <c r="L324" s="50"/>
      <c r="M324" s="50">
        <f aca="true" t="shared" si="23" ref="M324:M331">L324+J324+H324</f>
        <v>0</v>
      </c>
    </row>
    <row r="325" spans="1:13" ht="15.75">
      <c r="A325" s="348"/>
      <c r="B325" s="351"/>
      <c r="C325" s="60" t="s">
        <v>128</v>
      </c>
      <c r="D325" s="305" t="s">
        <v>16</v>
      </c>
      <c r="E325" s="305">
        <v>1.33</v>
      </c>
      <c r="F325" s="50">
        <f>E325*F323</f>
        <v>6.916</v>
      </c>
      <c r="G325" s="52"/>
      <c r="H325" s="50"/>
      <c r="I325" s="50"/>
      <c r="J325" s="50"/>
      <c r="K325" s="50"/>
      <c r="L325" s="50">
        <f>K325*F325</f>
        <v>0</v>
      </c>
      <c r="M325" s="50">
        <f t="shared" si="23"/>
        <v>0</v>
      </c>
    </row>
    <row r="326" spans="1:13" s="189" customFormat="1" ht="15.75">
      <c r="A326" s="348"/>
      <c r="B326" s="351"/>
      <c r="C326" s="60" t="s">
        <v>63</v>
      </c>
      <c r="D326" s="305" t="s">
        <v>49</v>
      </c>
      <c r="E326" s="305">
        <v>15.8</v>
      </c>
      <c r="F326" s="50">
        <f>9.75*E326</f>
        <v>154.05</v>
      </c>
      <c r="G326" s="50"/>
      <c r="H326" s="50">
        <f aca="true" t="shared" si="24" ref="H326:H331">G326*F326</f>
        <v>0</v>
      </c>
      <c r="I326" s="50"/>
      <c r="J326" s="50"/>
      <c r="K326" s="50"/>
      <c r="L326" s="50"/>
      <c r="M326" s="50">
        <f t="shared" si="23"/>
        <v>0</v>
      </c>
    </row>
    <row r="327" spans="1:13" s="189" customFormat="1" ht="16.5">
      <c r="A327" s="348"/>
      <c r="B327" s="351"/>
      <c r="C327" s="74" t="s">
        <v>738</v>
      </c>
      <c r="D327" s="190" t="s">
        <v>26</v>
      </c>
      <c r="E327" s="190"/>
      <c r="F327" s="190">
        <v>1056</v>
      </c>
      <c r="G327" s="190"/>
      <c r="H327" s="305">
        <f t="shared" si="24"/>
        <v>0</v>
      </c>
      <c r="I327" s="305"/>
      <c r="J327" s="305">
        <f>I327*F327</f>
        <v>0</v>
      </c>
      <c r="K327" s="305"/>
      <c r="L327" s="305">
        <f>K327*F327</f>
        <v>0</v>
      </c>
      <c r="M327" s="50">
        <f t="shared" si="23"/>
        <v>0</v>
      </c>
    </row>
    <row r="328" spans="1:13" s="189" customFormat="1" ht="16.5">
      <c r="A328" s="348"/>
      <c r="B328" s="351"/>
      <c r="C328" s="74" t="s">
        <v>34</v>
      </c>
      <c r="D328" s="190" t="s">
        <v>26</v>
      </c>
      <c r="E328" s="190"/>
      <c r="F328" s="190">
        <v>158.4</v>
      </c>
      <c r="G328" s="190"/>
      <c r="H328" s="305">
        <f t="shared" si="24"/>
        <v>0</v>
      </c>
      <c r="I328" s="305"/>
      <c r="J328" s="305">
        <f>I328*F328</f>
        <v>0</v>
      </c>
      <c r="K328" s="305"/>
      <c r="L328" s="305">
        <f>K328*F328</f>
        <v>0</v>
      </c>
      <c r="M328" s="50">
        <f t="shared" si="23"/>
        <v>0</v>
      </c>
    </row>
    <row r="329" spans="1:13" ht="16.5">
      <c r="A329" s="348"/>
      <c r="B329" s="351"/>
      <c r="C329" s="74" t="s">
        <v>739</v>
      </c>
      <c r="D329" s="190" t="s">
        <v>26</v>
      </c>
      <c r="E329" s="190"/>
      <c r="F329" s="190">
        <v>1122</v>
      </c>
      <c r="G329" s="190"/>
      <c r="H329" s="305">
        <f t="shared" si="24"/>
        <v>0</v>
      </c>
      <c r="I329" s="305"/>
      <c r="J329" s="305">
        <f>I329*F329</f>
        <v>0</v>
      </c>
      <c r="K329" s="305"/>
      <c r="L329" s="305">
        <f>K329*F329</f>
        <v>0</v>
      </c>
      <c r="M329" s="50">
        <f t="shared" si="23"/>
        <v>0</v>
      </c>
    </row>
    <row r="330" spans="1:13" ht="18">
      <c r="A330" s="348"/>
      <c r="B330" s="351"/>
      <c r="C330" s="74" t="s">
        <v>735</v>
      </c>
      <c r="D330" s="190" t="s">
        <v>437</v>
      </c>
      <c r="E330" s="190"/>
      <c r="F330" s="190">
        <v>7.2</v>
      </c>
      <c r="G330" s="190"/>
      <c r="H330" s="305">
        <f t="shared" si="24"/>
        <v>0</v>
      </c>
      <c r="I330" s="305"/>
      <c r="J330" s="305">
        <f>I330*F330</f>
        <v>0</v>
      </c>
      <c r="K330" s="305"/>
      <c r="L330" s="305">
        <f>K330*F330</f>
        <v>0</v>
      </c>
      <c r="M330" s="50">
        <f t="shared" si="23"/>
        <v>0</v>
      </c>
    </row>
    <row r="331" spans="1:13" ht="16.5">
      <c r="A331" s="349"/>
      <c r="B331" s="352"/>
      <c r="C331" s="74" t="s">
        <v>736</v>
      </c>
      <c r="D331" s="190" t="s">
        <v>26</v>
      </c>
      <c r="E331" s="190"/>
      <c r="F331" s="190">
        <v>352</v>
      </c>
      <c r="G331" s="190"/>
      <c r="H331" s="305">
        <f t="shared" si="24"/>
        <v>0</v>
      </c>
      <c r="I331" s="305"/>
      <c r="J331" s="305">
        <f>I331*F331</f>
        <v>0</v>
      </c>
      <c r="K331" s="305"/>
      <c r="L331" s="305">
        <f>K331*F331</f>
        <v>0</v>
      </c>
      <c r="M331" s="50">
        <f t="shared" si="23"/>
        <v>0</v>
      </c>
    </row>
    <row r="332" spans="1:13" ht="16.5">
      <c r="A332" s="347">
        <v>56</v>
      </c>
      <c r="B332" s="350" t="s">
        <v>100</v>
      </c>
      <c r="C332" s="99" t="s">
        <v>676</v>
      </c>
      <c r="D332" s="190" t="s">
        <v>43</v>
      </c>
      <c r="E332" s="190"/>
      <c r="F332" s="190">
        <v>4.1</v>
      </c>
      <c r="G332" s="190"/>
      <c r="H332" s="305"/>
      <c r="I332" s="305"/>
      <c r="J332" s="305"/>
      <c r="K332" s="305"/>
      <c r="L332" s="305"/>
      <c r="M332" s="52">
        <f>SUM(M333:M335)</f>
        <v>0</v>
      </c>
    </row>
    <row r="333" spans="1:13" ht="15.75">
      <c r="A333" s="348"/>
      <c r="B333" s="351"/>
      <c r="C333" s="60" t="s">
        <v>125</v>
      </c>
      <c r="D333" s="305" t="s">
        <v>45</v>
      </c>
      <c r="E333" s="305">
        <v>54</v>
      </c>
      <c r="F333" s="50">
        <f>F332*E333</f>
        <v>221.39999999999998</v>
      </c>
      <c r="G333" s="52"/>
      <c r="H333" s="50"/>
      <c r="I333" s="50"/>
      <c r="J333" s="50">
        <f>I333*F333</f>
        <v>0</v>
      </c>
      <c r="K333" s="50"/>
      <c r="L333" s="50"/>
      <c r="M333" s="50">
        <f>L333+J333+H333</f>
        <v>0</v>
      </c>
    </row>
    <row r="334" spans="1:13" ht="15.75">
      <c r="A334" s="348"/>
      <c r="B334" s="351"/>
      <c r="C334" s="60" t="s">
        <v>123</v>
      </c>
      <c r="D334" s="305" t="s">
        <v>16</v>
      </c>
      <c r="E334" s="305">
        <v>0.4</v>
      </c>
      <c r="F334" s="50">
        <f>E334*F332</f>
        <v>1.64</v>
      </c>
      <c r="G334" s="52"/>
      <c r="H334" s="50">
        <f>G334*F334</f>
        <v>0</v>
      </c>
      <c r="I334" s="50"/>
      <c r="J334" s="50"/>
      <c r="K334" s="50"/>
      <c r="L334" s="50"/>
      <c r="M334" s="50">
        <f>L334+J334+H334</f>
        <v>0</v>
      </c>
    </row>
    <row r="335" spans="1:13" ht="15.75">
      <c r="A335" s="349"/>
      <c r="B335" s="352"/>
      <c r="C335" s="60" t="s">
        <v>101</v>
      </c>
      <c r="D335" s="305" t="s">
        <v>49</v>
      </c>
      <c r="E335" s="305">
        <v>84</v>
      </c>
      <c r="F335" s="50">
        <f>E335*F332</f>
        <v>344.4</v>
      </c>
      <c r="G335" s="50"/>
      <c r="H335" s="50">
        <f>G335*F335</f>
        <v>0</v>
      </c>
      <c r="I335" s="50"/>
      <c r="J335" s="50"/>
      <c r="K335" s="50"/>
      <c r="L335" s="50"/>
      <c r="M335" s="50">
        <f>L335+J335+H335</f>
        <v>0</v>
      </c>
    </row>
    <row r="336" spans="1:13" ht="16.5">
      <c r="A336" s="347">
        <v>57</v>
      </c>
      <c r="B336" s="350" t="s">
        <v>99</v>
      </c>
      <c r="C336" s="99" t="s">
        <v>31</v>
      </c>
      <c r="D336" s="190" t="s">
        <v>54</v>
      </c>
      <c r="E336" s="190"/>
      <c r="F336" s="190">
        <v>7.3</v>
      </c>
      <c r="G336" s="190"/>
      <c r="H336" s="305">
        <f>G336*F336</f>
        <v>0</v>
      </c>
      <c r="I336" s="305"/>
      <c r="J336" s="305">
        <f>I336*F336</f>
        <v>0</v>
      </c>
      <c r="K336" s="305"/>
      <c r="L336" s="305">
        <f>K336*F336</f>
        <v>0</v>
      </c>
      <c r="M336" s="52">
        <f>SUM(M337:M342)</f>
        <v>0</v>
      </c>
    </row>
    <row r="337" spans="1:13" ht="15.75">
      <c r="A337" s="348"/>
      <c r="B337" s="351"/>
      <c r="C337" s="60" t="s">
        <v>685</v>
      </c>
      <c r="D337" s="305" t="s">
        <v>54</v>
      </c>
      <c r="E337" s="305">
        <v>1</v>
      </c>
      <c r="F337" s="50">
        <f>F336*E337</f>
        <v>7.3</v>
      </c>
      <c r="G337" s="52"/>
      <c r="H337" s="50"/>
      <c r="I337" s="50"/>
      <c r="J337" s="50">
        <f>I337*F337</f>
        <v>0</v>
      </c>
      <c r="K337" s="50"/>
      <c r="L337" s="50"/>
      <c r="M337" s="50">
        <f aca="true" t="shared" si="25" ref="M337:M342">L337+J337+H337</f>
        <v>0</v>
      </c>
    </row>
    <row r="338" spans="1:13" ht="15.75">
      <c r="A338" s="348"/>
      <c r="B338" s="351"/>
      <c r="C338" s="60" t="s">
        <v>128</v>
      </c>
      <c r="D338" s="305" t="s">
        <v>16</v>
      </c>
      <c r="E338" s="305">
        <v>1.33</v>
      </c>
      <c r="F338" s="50">
        <f>E338*F336</f>
        <v>9.709</v>
      </c>
      <c r="G338" s="52"/>
      <c r="H338" s="50"/>
      <c r="I338" s="50"/>
      <c r="J338" s="50"/>
      <c r="K338" s="50"/>
      <c r="L338" s="50">
        <f>K338*F338</f>
        <v>0</v>
      </c>
      <c r="M338" s="50">
        <f t="shared" si="25"/>
        <v>0</v>
      </c>
    </row>
    <row r="339" spans="1:13" ht="15.75">
      <c r="A339" s="348"/>
      <c r="B339" s="351"/>
      <c r="C339" s="60" t="s">
        <v>63</v>
      </c>
      <c r="D339" s="305" t="s">
        <v>49</v>
      </c>
      <c r="E339" s="305">
        <v>15.8</v>
      </c>
      <c r="F339" s="50">
        <f>F336*E339</f>
        <v>115.34</v>
      </c>
      <c r="G339" s="50"/>
      <c r="H339" s="50">
        <f>G339*F339</f>
        <v>0</v>
      </c>
      <c r="I339" s="50"/>
      <c r="J339" s="50"/>
      <c r="K339" s="50"/>
      <c r="L339" s="50"/>
      <c r="M339" s="50">
        <f t="shared" si="25"/>
        <v>0</v>
      </c>
    </row>
    <row r="340" spans="1:13" ht="16.5">
      <c r="A340" s="348"/>
      <c r="B340" s="351"/>
      <c r="C340" s="74" t="s">
        <v>32</v>
      </c>
      <c r="D340" s="190" t="s">
        <v>26</v>
      </c>
      <c r="E340" s="190"/>
      <c r="F340" s="50">
        <v>2416.86</v>
      </c>
      <c r="G340" s="190"/>
      <c r="H340" s="50">
        <f>G340*F340</f>
        <v>0</v>
      </c>
      <c r="I340" s="305"/>
      <c r="J340" s="305">
        <f>I340*F340</f>
        <v>0</v>
      </c>
      <c r="K340" s="305"/>
      <c r="L340" s="305">
        <f>K340*F340</f>
        <v>0</v>
      </c>
      <c r="M340" s="50">
        <f t="shared" si="25"/>
        <v>0</v>
      </c>
    </row>
    <row r="341" spans="1:13" ht="18">
      <c r="A341" s="348"/>
      <c r="B341" s="351"/>
      <c r="C341" s="74" t="s">
        <v>33</v>
      </c>
      <c r="D341" s="190" t="s">
        <v>437</v>
      </c>
      <c r="E341" s="190"/>
      <c r="F341" s="50">
        <v>812</v>
      </c>
      <c r="G341" s="190"/>
      <c r="H341" s="305">
        <f>G341*F341</f>
        <v>0</v>
      </c>
      <c r="I341" s="305"/>
      <c r="J341" s="305">
        <f>I341*F341</f>
        <v>0</v>
      </c>
      <c r="K341" s="305"/>
      <c r="L341" s="305">
        <f>K341*F341</f>
        <v>0</v>
      </c>
      <c r="M341" s="50">
        <f t="shared" si="25"/>
        <v>0</v>
      </c>
    </row>
    <row r="342" spans="1:13" ht="16.5">
      <c r="A342" s="349"/>
      <c r="B342" s="352"/>
      <c r="C342" s="74" t="s">
        <v>34</v>
      </c>
      <c r="D342" s="190" t="s">
        <v>26</v>
      </c>
      <c r="E342" s="190"/>
      <c r="F342" s="50">
        <v>926</v>
      </c>
      <c r="G342" s="190"/>
      <c r="H342" s="305">
        <f>G342*F342</f>
        <v>0</v>
      </c>
      <c r="I342" s="305"/>
      <c r="J342" s="305">
        <f>I342*F342</f>
        <v>0</v>
      </c>
      <c r="K342" s="305"/>
      <c r="L342" s="305">
        <f>K342*F342</f>
        <v>0</v>
      </c>
      <c r="M342" s="50">
        <f t="shared" si="25"/>
        <v>0</v>
      </c>
    </row>
    <row r="343" spans="1:13" ht="16.5">
      <c r="A343" s="347">
        <v>58</v>
      </c>
      <c r="B343" s="350" t="s">
        <v>100</v>
      </c>
      <c r="C343" s="99" t="s">
        <v>102</v>
      </c>
      <c r="D343" s="190" t="s">
        <v>43</v>
      </c>
      <c r="E343" s="190"/>
      <c r="F343" s="190">
        <v>5.6</v>
      </c>
      <c r="G343" s="190"/>
      <c r="H343" s="305"/>
      <c r="I343" s="305"/>
      <c r="J343" s="305"/>
      <c r="K343" s="305"/>
      <c r="L343" s="305"/>
      <c r="M343" s="52">
        <f>SUM(M344:M346)</f>
        <v>0</v>
      </c>
    </row>
    <row r="344" spans="1:13" ht="15.75">
      <c r="A344" s="348"/>
      <c r="B344" s="351"/>
      <c r="C344" s="60" t="s">
        <v>125</v>
      </c>
      <c r="D344" s="305" t="s">
        <v>45</v>
      </c>
      <c r="E344" s="305">
        <v>54</v>
      </c>
      <c r="F344" s="50">
        <f>F343*E344</f>
        <v>302.4</v>
      </c>
      <c r="G344" s="52"/>
      <c r="H344" s="50"/>
      <c r="I344" s="50"/>
      <c r="J344" s="50">
        <f>I344*F344</f>
        <v>0</v>
      </c>
      <c r="K344" s="50"/>
      <c r="L344" s="50"/>
      <c r="M344" s="50">
        <f>L344+J344+H344</f>
        <v>0</v>
      </c>
    </row>
    <row r="345" spans="1:13" ht="15.75">
      <c r="A345" s="348"/>
      <c r="B345" s="351"/>
      <c r="C345" s="60" t="s">
        <v>46</v>
      </c>
      <c r="D345" s="305" t="s">
        <v>16</v>
      </c>
      <c r="E345" s="305">
        <v>0.4</v>
      </c>
      <c r="F345" s="50">
        <f>E345*F343</f>
        <v>2.2399999999999998</v>
      </c>
      <c r="G345" s="55"/>
      <c r="H345" s="50">
        <f>G345*F345</f>
        <v>0</v>
      </c>
      <c r="I345" s="50"/>
      <c r="J345" s="50"/>
      <c r="K345" s="50"/>
      <c r="L345" s="50"/>
      <c r="M345" s="50">
        <f>L345+J345+H345</f>
        <v>0</v>
      </c>
    </row>
    <row r="346" spans="1:13" ht="15.75">
      <c r="A346" s="349"/>
      <c r="B346" s="352"/>
      <c r="C346" s="60" t="s">
        <v>101</v>
      </c>
      <c r="D346" s="305" t="s">
        <v>49</v>
      </c>
      <c r="E346" s="305">
        <v>84</v>
      </c>
      <c r="F346" s="50">
        <f>F343*E346</f>
        <v>470.4</v>
      </c>
      <c r="G346" s="50"/>
      <c r="H346" s="50">
        <f>G346*F346</f>
        <v>0</v>
      </c>
      <c r="I346" s="50"/>
      <c r="J346" s="50"/>
      <c r="K346" s="50"/>
      <c r="L346" s="50"/>
      <c r="M346" s="50">
        <f>L346+J346+H346</f>
        <v>0</v>
      </c>
    </row>
    <row r="347" spans="1:13" ht="37.5" customHeight="1">
      <c r="A347" s="347">
        <v>59</v>
      </c>
      <c r="B347" s="350" t="s">
        <v>99</v>
      </c>
      <c r="C347" s="234" t="s">
        <v>539</v>
      </c>
      <c r="D347" s="190" t="s">
        <v>54</v>
      </c>
      <c r="E347" s="190"/>
      <c r="F347" s="190">
        <v>1.7</v>
      </c>
      <c r="G347" s="190"/>
      <c r="H347" s="305">
        <f>G347*F347</f>
        <v>0</v>
      </c>
      <c r="I347" s="305"/>
      <c r="J347" s="305">
        <f>I347*F347</f>
        <v>0</v>
      </c>
      <c r="K347" s="305"/>
      <c r="L347" s="305">
        <f>K347*F347</f>
        <v>0</v>
      </c>
      <c r="M347" s="52">
        <f>SUM(M348:M352)</f>
        <v>0</v>
      </c>
    </row>
    <row r="348" spans="1:13" ht="15.75">
      <c r="A348" s="348"/>
      <c r="B348" s="351"/>
      <c r="C348" s="60" t="s">
        <v>685</v>
      </c>
      <c r="D348" s="305" t="s">
        <v>54</v>
      </c>
      <c r="E348" s="305">
        <v>1</v>
      </c>
      <c r="F348" s="50">
        <f>F347*E348</f>
        <v>1.7</v>
      </c>
      <c r="G348" s="52"/>
      <c r="H348" s="50"/>
      <c r="I348" s="50"/>
      <c r="J348" s="50">
        <f>I348*F348</f>
        <v>0</v>
      </c>
      <c r="K348" s="50"/>
      <c r="L348" s="50"/>
      <c r="M348" s="50">
        <f>L348+J348+H348</f>
        <v>0</v>
      </c>
    </row>
    <row r="349" spans="1:13" ht="15.75">
      <c r="A349" s="348"/>
      <c r="B349" s="351"/>
      <c r="C349" s="60" t="s">
        <v>128</v>
      </c>
      <c r="D349" s="305" t="s">
        <v>16</v>
      </c>
      <c r="E349" s="305">
        <v>1.33</v>
      </c>
      <c r="F349" s="50">
        <f>E349*F347</f>
        <v>2.261</v>
      </c>
      <c r="G349" s="52"/>
      <c r="H349" s="50"/>
      <c r="I349" s="50"/>
      <c r="J349" s="50"/>
      <c r="K349" s="50"/>
      <c r="L349" s="50">
        <f>K349*F349</f>
        <v>0</v>
      </c>
      <c r="M349" s="50">
        <f>L349+J349+H349</f>
        <v>0</v>
      </c>
    </row>
    <row r="350" spans="1:13" ht="15.75">
      <c r="A350" s="348"/>
      <c r="B350" s="351"/>
      <c r="C350" s="60" t="s">
        <v>63</v>
      </c>
      <c r="D350" s="305" t="s">
        <v>49</v>
      </c>
      <c r="E350" s="305">
        <v>15.8</v>
      </c>
      <c r="F350" s="50">
        <f>F347*E350</f>
        <v>26.86</v>
      </c>
      <c r="G350" s="50"/>
      <c r="H350" s="50">
        <f>G350*F350</f>
        <v>0</v>
      </c>
      <c r="I350" s="50"/>
      <c r="J350" s="50"/>
      <c r="K350" s="50"/>
      <c r="L350" s="50"/>
      <c r="M350" s="50">
        <f>L350+J350+H350</f>
        <v>0</v>
      </c>
    </row>
    <row r="351" spans="1:13" ht="16.5">
      <c r="A351" s="348"/>
      <c r="B351" s="351"/>
      <c r="C351" s="74" t="s">
        <v>540</v>
      </c>
      <c r="D351" s="190" t="s">
        <v>26</v>
      </c>
      <c r="E351" s="190"/>
      <c r="F351" s="190">
        <v>360.5</v>
      </c>
      <c r="G351" s="190"/>
      <c r="H351" s="305">
        <f>G351*F351</f>
        <v>0</v>
      </c>
      <c r="I351" s="305"/>
      <c r="J351" s="305">
        <f>I351*F351</f>
        <v>0</v>
      </c>
      <c r="K351" s="305"/>
      <c r="L351" s="305">
        <f>K351*F351</f>
        <v>0</v>
      </c>
      <c r="M351" s="50">
        <f>L351+J351+H351</f>
        <v>0</v>
      </c>
    </row>
    <row r="352" spans="1:13" ht="31.5">
      <c r="A352" s="349"/>
      <c r="B352" s="352"/>
      <c r="C352" s="60" t="s">
        <v>537</v>
      </c>
      <c r="D352" s="190" t="s">
        <v>437</v>
      </c>
      <c r="E352" s="190"/>
      <c r="F352" s="190">
        <v>102.5</v>
      </c>
      <c r="G352" s="305"/>
      <c r="H352" s="50">
        <f>G352*F352</f>
        <v>0</v>
      </c>
      <c r="I352" s="305"/>
      <c r="J352" s="305">
        <f>I352*F352</f>
        <v>0</v>
      </c>
      <c r="K352" s="305"/>
      <c r="L352" s="305">
        <f>K352*F352</f>
        <v>0</v>
      </c>
      <c r="M352" s="50">
        <f>L352+J352+H352</f>
        <v>0</v>
      </c>
    </row>
    <row r="353" spans="1:13" ht="36.75" customHeight="1">
      <c r="A353" s="145">
        <v>60</v>
      </c>
      <c r="B353" s="73" t="s">
        <v>499</v>
      </c>
      <c r="C353" s="179" t="s">
        <v>680</v>
      </c>
      <c r="D353" s="190" t="s">
        <v>311</v>
      </c>
      <c r="E353" s="190"/>
      <c r="F353" s="305">
        <v>7.6</v>
      </c>
      <c r="G353" s="305"/>
      <c r="H353" s="50">
        <f>G353*F353</f>
        <v>0</v>
      </c>
      <c r="I353" s="305"/>
      <c r="J353" s="50">
        <f>I353*F353</f>
        <v>0</v>
      </c>
      <c r="K353" s="305"/>
      <c r="L353" s="305">
        <f>F353*K353</f>
        <v>0</v>
      </c>
      <c r="M353" s="52">
        <f>H353+J353+L353</f>
        <v>0</v>
      </c>
    </row>
    <row r="354" spans="1:13" ht="33">
      <c r="A354" s="347">
        <v>61</v>
      </c>
      <c r="B354" s="350" t="s">
        <v>100</v>
      </c>
      <c r="C354" s="99" t="s">
        <v>541</v>
      </c>
      <c r="D354" s="190" t="s">
        <v>43</v>
      </c>
      <c r="E354" s="190"/>
      <c r="F354" s="190">
        <v>1.3</v>
      </c>
      <c r="G354" s="190"/>
      <c r="H354" s="305"/>
      <c r="I354" s="305"/>
      <c r="J354" s="305"/>
      <c r="K354" s="305"/>
      <c r="L354" s="305"/>
      <c r="M354" s="52">
        <f>SUM(M355:M357)</f>
        <v>0</v>
      </c>
    </row>
    <row r="355" spans="1:13" ht="15.75">
      <c r="A355" s="348"/>
      <c r="B355" s="351"/>
      <c r="C355" s="60" t="s">
        <v>125</v>
      </c>
      <c r="D355" s="305" t="s">
        <v>45</v>
      </c>
      <c r="E355" s="305">
        <v>54</v>
      </c>
      <c r="F355" s="50">
        <f>F354*E355</f>
        <v>70.2</v>
      </c>
      <c r="G355" s="52"/>
      <c r="H355" s="50"/>
      <c r="I355" s="50"/>
      <c r="J355" s="50">
        <f>I355*F355</f>
        <v>0</v>
      </c>
      <c r="K355" s="50"/>
      <c r="L355" s="50"/>
      <c r="M355" s="50">
        <f>L355+J355+H355</f>
        <v>0</v>
      </c>
    </row>
    <row r="356" spans="1:13" ht="15.75">
      <c r="A356" s="348"/>
      <c r="B356" s="351"/>
      <c r="C356" s="60" t="s">
        <v>46</v>
      </c>
      <c r="D356" s="305" t="s">
        <v>16</v>
      </c>
      <c r="E356" s="305">
        <v>0.4</v>
      </c>
      <c r="F356" s="50">
        <f>E356*F354</f>
        <v>0.52</v>
      </c>
      <c r="G356" s="55"/>
      <c r="H356" s="50">
        <f>G356*F356</f>
        <v>0</v>
      </c>
      <c r="I356" s="50"/>
      <c r="J356" s="50"/>
      <c r="K356" s="50"/>
      <c r="L356" s="50"/>
      <c r="M356" s="50">
        <f>L356+J356+H356</f>
        <v>0</v>
      </c>
    </row>
    <row r="357" spans="1:13" ht="15.75">
      <c r="A357" s="349"/>
      <c r="B357" s="352"/>
      <c r="C357" s="60" t="s">
        <v>101</v>
      </c>
      <c r="D357" s="305" t="s">
        <v>49</v>
      </c>
      <c r="E357" s="305">
        <v>84</v>
      </c>
      <c r="F357" s="50">
        <f>F354*E357</f>
        <v>109.2</v>
      </c>
      <c r="G357" s="50"/>
      <c r="H357" s="50">
        <f>G357*F357</f>
        <v>0</v>
      </c>
      <c r="I357" s="50"/>
      <c r="J357" s="50"/>
      <c r="K357" s="50"/>
      <c r="L357" s="50"/>
      <c r="M357" s="50">
        <f>L357+J357+H357</f>
        <v>0</v>
      </c>
    </row>
    <row r="358" spans="1:13" ht="33">
      <c r="A358" s="347">
        <v>62</v>
      </c>
      <c r="B358" s="350" t="s">
        <v>381</v>
      </c>
      <c r="C358" s="99" t="s">
        <v>378</v>
      </c>
      <c r="D358" s="190" t="s">
        <v>54</v>
      </c>
      <c r="E358" s="190"/>
      <c r="F358" s="190">
        <v>0.23</v>
      </c>
      <c r="G358" s="190"/>
      <c r="H358" s="305">
        <f>G358*F358</f>
        <v>0</v>
      </c>
      <c r="I358" s="305"/>
      <c r="J358" s="305">
        <f>I358*F358</f>
        <v>0</v>
      </c>
      <c r="K358" s="305"/>
      <c r="L358" s="305">
        <f>K358*F358</f>
        <v>0</v>
      </c>
      <c r="M358" s="52">
        <f>SUM(M359:M364)</f>
        <v>0</v>
      </c>
    </row>
    <row r="359" spans="1:13" ht="15.75">
      <c r="A359" s="348"/>
      <c r="B359" s="351"/>
      <c r="C359" s="60" t="s">
        <v>685</v>
      </c>
      <c r="D359" s="305" t="s">
        <v>54</v>
      </c>
      <c r="E359" s="305">
        <v>1</v>
      </c>
      <c r="F359" s="50">
        <f>F358*E359</f>
        <v>0.23</v>
      </c>
      <c r="G359" s="52"/>
      <c r="H359" s="50"/>
      <c r="I359" s="50"/>
      <c r="J359" s="50">
        <f>I359*F359</f>
        <v>0</v>
      </c>
      <c r="K359" s="50"/>
      <c r="L359" s="50"/>
      <c r="M359" s="50">
        <f aca="true" t="shared" si="26" ref="M359:M364">L359+J359+H359</f>
        <v>0</v>
      </c>
    </row>
    <row r="360" spans="1:13" ht="15.75">
      <c r="A360" s="348"/>
      <c r="B360" s="351"/>
      <c r="C360" s="60" t="s">
        <v>128</v>
      </c>
      <c r="D360" s="305" t="s">
        <v>16</v>
      </c>
      <c r="E360" s="305">
        <v>1.33</v>
      </c>
      <c r="F360" s="50">
        <f>E360*F358</f>
        <v>0.3059</v>
      </c>
      <c r="G360" s="52"/>
      <c r="H360" s="50"/>
      <c r="I360" s="50"/>
      <c r="J360" s="50"/>
      <c r="K360" s="50"/>
      <c r="L360" s="50">
        <f>K360*F360</f>
        <v>0</v>
      </c>
      <c r="M360" s="50">
        <f t="shared" si="26"/>
        <v>0</v>
      </c>
    </row>
    <row r="361" spans="1:13" ht="15.75">
      <c r="A361" s="348"/>
      <c r="B361" s="351"/>
      <c r="C361" s="60" t="s">
        <v>63</v>
      </c>
      <c r="D361" s="305" t="s">
        <v>49</v>
      </c>
      <c r="E361" s="305">
        <v>15.8</v>
      </c>
      <c r="F361" s="50">
        <f>F358*E361</f>
        <v>3.6340000000000003</v>
      </c>
      <c r="G361" s="50"/>
      <c r="H361" s="50">
        <f>G361*F361</f>
        <v>0</v>
      </c>
      <c r="I361" s="50"/>
      <c r="J361" s="50"/>
      <c r="K361" s="50"/>
      <c r="L361" s="50"/>
      <c r="M361" s="50">
        <f t="shared" si="26"/>
        <v>0</v>
      </c>
    </row>
    <row r="362" spans="1:13" ht="16.5">
      <c r="A362" s="348"/>
      <c r="B362" s="351"/>
      <c r="C362" s="74" t="s">
        <v>380</v>
      </c>
      <c r="D362" s="190" t="s">
        <v>26</v>
      </c>
      <c r="E362" s="190"/>
      <c r="F362" s="190">
        <v>0.3</v>
      </c>
      <c r="G362" s="190"/>
      <c r="H362" s="50">
        <f>G362*F362</f>
        <v>0</v>
      </c>
      <c r="I362" s="305"/>
      <c r="J362" s="305">
        <f>I362*F362</f>
        <v>0</v>
      </c>
      <c r="K362" s="305"/>
      <c r="L362" s="305">
        <f>K362*F362</f>
        <v>0</v>
      </c>
      <c r="M362" s="50">
        <f t="shared" si="26"/>
        <v>0</v>
      </c>
    </row>
    <row r="363" spans="1:13" ht="16.5">
      <c r="A363" s="348"/>
      <c r="B363" s="351"/>
      <c r="C363" s="74" t="s">
        <v>379</v>
      </c>
      <c r="D363" s="190" t="s">
        <v>26</v>
      </c>
      <c r="E363" s="190"/>
      <c r="F363" s="190">
        <v>25</v>
      </c>
      <c r="G363" s="190"/>
      <c r="H363" s="305">
        <f>G363*F363</f>
        <v>0</v>
      </c>
      <c r="I363" s="305"/>
      <c r="J363" s="305">
        <f>I363*F363</f>
        <v>0</v>
      </c>
      <c r="K363" s="305"/>
      <c r="L363" s="305">
        <f>K363*F363</f>
        <v>0</v>
      </c>
      <c r="M363" s="50">
        <f t="shared" si="26"/>
        <v>0</v>
      </c>
    </row>
    <row r="364" spans="1:13" ht="16.5">
      <c r="A364" s="349"/>
      <c r="B364" s="352"/>
      <c r="C364" s="74" t="s">
        <v>34</v>
      </c>
      <c r="D364" s="190" t="s">
        <v>26</v>
      </c>
      <c r="E364" s="190"/>
      <c r="F364" s="190">
        <v>98.2</v>
      </c>
      <c r="G364" s="190"/>
      <c r="H364" s="305">
        <f>G364*F364</f>
        <v>0</v>
      </c>
      <c r="I364" s="305"/>
      <c r="J364" s="305">
        <f>I364*F364</f>
        <v>0</v>
      </c>
      <c r="K364" s="305"/>
      <c r="L364" s="305">
        <f>K364*F364</f>
        <v>0</v>
      </c>
      <c r="M364" s="50">
        <f t="shared" si="26"/>
        <v>0</v>
      </c>
    </row>
    <row r="365" spans="1:13" ht="18">
      <c r="A365" s="347">
        <v>63</v>
      </c>
      <c r="B365" s="344" t="s">
        <v>104</v>
      </c>
      <c r="C365" s="99" t="s">
        <v>103</v>
      </c>
      <c r="D365" s="190" t="s">
        <v>439</v>
      </c>
      <c r="E365" s="190"/>
      <c r="F365" s="190">
        <v>2.72</v>
      </c>
      <c r="G365" s="190"/>
      <c r="H365" s="305">
        <f>G365*F365</f>
        <v>0</v>
      </c>
      <c r="I365" s="305"/>
      <c r="J365" s="305">
        <f>I365*F365</f>
        <v>0</v>
      </c>
      <c r="K365" s="305"/>
      <c r="L365" s="305">
        <f>K365*F365</f>
        <v>0</v>
      </c>
      <c r="M365" s="52">
        <f>SUM(M366:M368)</f>
        <v>0</v>
      </c>
    </row>
    <row r="366" spans="1:13" ht="15.75">
      <c r="A366" s="348"/>
      <c r="B366" s="345"/>
      <c r="C366" s="60" t="s">
        <v>685</v>
      </c>
      <c r="D366" s="305" t="s">
        <v>80</v>
      </c>
      <c r="E366" s="305">
        <v>100</v>
      </c>
      <c r="F366" s="50">
        <f>F365*E366</f>
        <v>272</v>
      </c>
      <c r="G366" s="52"/>
      <c r="H366" s="50"/>
      <c r="I366" s="50"/>
      <c r="J366" s="50">
        <f>I366*F366</f>
        <v>0</v>
      </c>
      <c r="K366" s="50"/>
      <c r="L366" s="50"/>
      <c r="M366" s="50">
        <f>L366+J366+H366</f>
        <v>0</v>
      </c>
    </row>
    <row r="367" spans="1:13" ht="15.75">
      <c r="A367" s="348"/>
      <c r="B367" s="345"/>
      <c r="C367" s="60" t="s">
        <v>46</v>
      </c>
      <c r="D367" s="305" t="s">
        <v>16</v>
      </c>
      <c r="E367" s="305">
        <v>5.4</v>
      </c>
      <c r="F367" s="50">
        <f>E367*F365</f>
        <v>14.688000000000002</v>
      </c>
      <c r="G367" s="55"/>
      <c r="H367" s="50">
        <f>G367*F367</f>
        <v>0</v>
      </c>
      <c r="I367" s="50"/>
      <c r="J367" s="50"/>
      <c r="K367" s="50"/>
      <c r="L367" s="50"/>
      <c r="M367" s="50">
        <f>L367+J367+H367</f>
        <v>0</v>
      </c>
    </row>
    <row r="368" spans="1:13" ht="16.5">
      <c r="A368" s="349"/>
      <c r="B368" s="346"/>
      <c r="C368" s="74" t="s">
        <v>105</v>
      </c>
      <c r="D368" s="190" t="s">
        <v>80</v>
      </c>
      <c r="E368" s="190">
        <v>100</v>
      </c>
      <c r="F368" s="190">
        <f>E368*F365</f>
        <v>272</v>
      </c>
      <c r="G368" s="190"/>
      <c r="H368" s="50">
        <f>G368*F368</f>
        <v>0</v>
      </c>
      <c r="I368" s="305"/>
      <c r="J368" s="305"/>
      <c r="K368" s="305"/>
      <c r="L368" s="305"/>
      <c r="M368" s="50">
        <f>L368+J368+H368</f>
        <v>0</v>
      </c>
    </row>
    <row r="369" spans="1:13" ht="18" customHeight="1">
      <c r="A369" s="347">
        <v>64</v>
      </c>
      <c r="B369" s="344" t="s">
        <v>109</v>
      </c>
      <c r="C369" s="99" t="s">
        <v>106</v>
      </c>
      <c r="D369" s="190" t="s">
        <v>439</v>
      </c>
      <c r="E369" s="190"/>
      <c r="F369" s="190">
        <v>3.8</v>
      </c>
      <c r="G369" s="190"/>
      <c r="H369" s="305">
        <f>G369*F369</f>
        <v>0</v>
      </c>
      <c r="I369" s="305"/>
      <c r="J369" s="305">
        <f>I369*F369</f>
        <v>0</v>
      </c>
      <c r="K369" s="305"/>
      <c r="L369" s="305">
        <f>K369*F369</f>
        <v>0</v>
      </c>
      <c r="M369" s="52">
        <f>SUM(M370:M373)</f>
        <v>0</v>
      </c>
    </row>
    <row r="370" spans="1:13" ht="15.75">
      <c r="A370" s="348"/>
      <c r="B370" s="345"/>
      <c r="C370" s="60" t="s">
        <v>685</v>
      </c>
      <c r="D370" s="305" t="s">
        <v>80</v>
      </c>
      <c r="E370" s="305">
        <v>100</v>
      </c>
      <c r="F370" s="50">
        <f>F369*E370</f>
        <v>380</v>
      </c>
      <c r="G370" s="52"/>
      <c r="H370" s="50"/>
      <c r="I370" s="50"/>
      <c r="J370" s="50">
        <f>I370*F370</f>
        <v>0</v>
      </c>
      <c r="K370" s="50"/>
      <c r="L370" s="50"/>
      <c r="M370" s="50">
        <f>L370+J370+H370</f>
        <v>0</v>
      </c>
    </row>
    <row r="371" spans="1:13" ht="15.75">
      <c r="A371" s="348"/>
      <c r="B371" s="345"/>
      <c r="C371" s="60" t="s">
        <v>68</v>
      </c>
      <c r="D371" s="305" t="s">
        <v>16</v>
      </c>
      <c r="E371" s="305">
        <v>35.3</v>
      </c>
      <c r="F371" s="50">
        <f>E371*F369</f>
        <v>134.14</v>
      </c>
      <c r="G371" s="52"/>
      <c r="H371" s="50"/>
      <c r="I371" s="50"/>
      <c r="J371" s="50"/>
      <c r="K371" s="50"/>
      <c r="L371" s="50">
        <f>K371*F371</f>
        <v>0</v>
      </c>
      <c r="M371" s="50">
        <f>L371+J371+H371</f>
        <v>0</v>
      </c>
    </row>
    <row r="372" spans="1:13" ht="15.75">
      <c r="A372" s="348"/>
      <c r="B372" s="345"/>
      <c r="C372" s="60" t="s">
        <v>107</v>
      </c>
      <c r="D372" s="305" t="s">
        <v>80</v>
      </c>
      <c r="E372" s="305">
        <v>100</v>
      </c>
      <c r="F372" s="50">
        <f>E372*F369</f>
        <v>380</v>
      </c>
      <c r="G372" s="50"/>
      <c r="H372" s="50">
        <f>G372*F372</f>
        <v>0</v>
      </c>
      <c r="I372" s="50"/>
      <c r="J372" s="50"/>
      <c r="K372" s="50"/>
      <c r="L372" s="50"/>
      <c r="M372" s="50">
        <f>L372+J372+H372</f>
        <v>0</v>
      </c>
    </row>
    <row r="373" spans="1:13" ht="15.75">
      <c r="A373" s="348"/>
      <c r="B373" s="345"/>
      <c r="C373" s="60" t="s">
        <v>58</v>
      </c>
      <c r="D373" s="305" t="s">
        <v>16</v>
      </c>
      <c r="E373" s="190">
        <v>10.7</v>
      </c>
      <c r="F373" s="50">
        <f>F369*E373</f>
        <v>40.66</v>
      </c>
      <c r="G373" s="50"/>
      <c r="H373" s="50">
        <f>G373*F373</f>
        <v>0</v>
      </c>
      <c r="I373" s="50"/>
      <c r="J373" s="50"/>
      <c r="K373" s="50"/>
      <c r="L373" s="50"/>
      <c r="M373" s="50">
        <f>L373+J373+H373</f>
        <v>0</v>
      </c>
    </row>
    <row r="374" spans="1:13" ht="24.75" customHeight="1">
      <c r="A374" s="347">
        <v>65</v>
      </c>
      <c r="B374" s="344" t="s">
        <v>109</v>
      </c>
      <c r="C374" s="99" t="s">
        <v>35</v>
      </c>
      <c r="D374" s="190" t="s">
        <v>439</v>
      </c>
      <c r="E374" s="190"/>
      <c r="F374" s="190">
        <v>2.67</v>
      </c>
      <c r="G374" s="190"/>
      <c r="H374" s="305">
        <f>G374*F374</f>
        <v>0</v>
      </c>
      <c r="I374" s="305"/>
      <c r="J374" s="305">
        <f>I374*F374</f>
        <v>0</v>
      </c>
      <c r="K374" s="305"/>
      <c r="L374" s="305">
        <f>K374*F374</f>
        <v>0</v>
      </c>
      <c r="M374" s="52">
        <f>SUM(M375:M379)</f>
        <v>0</v>
      </c>
    </row>
    <row r="375" spans="1:13" ht="15.75">
      <c r="A375" s="348"/>
      <c r="B375" s="345"/>
      <c r="C375" s="60" t="s">
        <v>125</v>
      </c>
      <c r="D375" s="305" t="s">
        <v>45</v>
      </c>
      <c r="E375" s="305">
        <v>91.4</v>
      </c>
      <c r="F375" s="50">
        <f>F374*E375</f>
        <v>244.038</v>
      </c>
      <c r="G375" s="52"/>
      <c r="H375" s="50"/>
      <c r="I375" s="50"/>
      <c r="J375" s="50">
        <f>I375*F375</f>
        <v>0</v>
      </c>
      <c r="K375" s="50"/>
      <c r="L375" s="50"/>
      <c r="M375" s="50">
        <f>L375+J375+H375</f>
        <v>0</v>
      </c>
    </row>
    <row r="376" spans="1:13" ht="15.75">
      <c r="A376" s="348"/>
      <c r="B376" s="345"/>
      <c r="C376" s="60" t="s">
        <v>128</v>
      </c>
      <c r="D376" s="305" t="s">
        <v>16</v>
      </c>
      <c r="E376" s="305">
        <v>35.3</v>
      </c>
      <c r="F376" s="50">
        <f>E376*F374</f>
        <v>94.25099999999999</v>
      </c>
      <c r="G376" s="52"/>
      <c r="H376" s="50"/>
      <c r="I376" s="50"/>
      <c r="J376" s="50"/>
      <c r="K376" s="50"/>
      <c r="L376" s="50">
        <f>K376*F376</f>
        <v>0</v>
      </c>
      <c r="M376" s="50">
        <f>L376+J376+H376</f>
        <v>0</v>
      </c>
    </row>
    <row r="377" spans="1:13" ht="15.75">
      <c r="A377" s="348"/>
      <c r="B377" s="345"/>
      <c r="C377" s="60" t="s">
        <v>107</v>
      </c>
      <c r="D377" s="305" t="s">
        <v>80</v>
      </c>
      <c r="E377" s="305">
        <v>100</v>
      </c>
      <c r="F377" s="50">
        <f>E377*F374</f>
        <v>267</v>
      </c>
      <c r="G377" s="50"/>
      <c r="H377" s="50">
        <f>G377*F377</f>
        <v>0</v>
      </c>
      <c r="I377" s="50"/>
      <c r="J377" s="50"/>
      <c r="K377" s="50"/>
      <c r="L377" s="50"/>
      <c r="M377" s="50">
        <f>L377+J377+H377</f>
        <v>0</v>
      </c>
    </row>
    <row r="378" spans="1:13" ht="15.75">
      <c r="A378" s="348"/>
      <c r="B378" s="345"/>
      <c r="C378" s="60" t="s">
        <v>58</v>
      </c>
      <c r="D378" s="305" t="s">
        <v>16</v>
      </c>
      <c r="E378" s="190">
        <v>10.7</v>
      </c>
      <c r="F378" s="50">
        <f>F374*E378</f>
        <v>28.569</v>
      </c>
      <c r="G378" s="50"/>
      <c r="H378" s="50">
        <f>G378*F378</f>
        <v>0</v>
      </c>
      <c r="I378" s="50"/>
      <c r="J378" s="50"/>
      <c r="K378" s="50"/>
      <c r="L378" s="50"/>
      <c r="M378" s="50">
        <f>L378+J378+H378</f>
        <v>0</v>
      </c>
    </row>
    <row r="379" spans="1:13" ht="15.75">
      <c r="A379" s="349"/>
      <c r="B379" s="346"/>
      <c r="C379" s="60" t="s">
        <v>108</v>
      </c>
      <c r="D379" s="305" t="s">
        <v>57</v>
      </c>
      <c r="E379" s="305">
        <v>0.08</v>
      </c>
      <c r="F379" s="305">
        <f>E379*F374</f>
        <v>0.2136</v>
      </c>
      <c r="G379" s="305"/>
      <c r="H379" s="50">
        <f>G379*F379</f>
        <v>0</v>
      </c>
      <c r="I379" s="305"/>
      <c r="J379" s="305">
        <f>I379*F379</f>
        <v>0</v>
      </c>
      <c r="K379" s="305"/>
      <c r="L379" s="305">
        <f>K379*F379</f>
        <v>0</v>
      </c>
      <c r="M379" s="50">
        <f>L379+J379+H379</f>
        <v>0</v>
      </c>
    </row>
    <row r="380" spans="1:13" ht="25.5" customHeight="1">
      <c r="A380" s="347">
        <v>66</v>
      </c>
      <c r="B380" s="344" t="s">
        <v>603</v>
      </c>
      <c r="C380" s="99" t="s">
        <v>604</v>
      </c>
      <c r="D380" s="190" t="s">
        <v>439</v>
      </c>
      <c r="E380" s="190"/>
      <c r="F380" s="190">
        <v>5.88</v>
      </c>
      <c r="G380" s="190"/>
      <c r="H380" s="305">
        <f>G380*F380</f>
        <v>0</v>
      </c>
      <c r="I380" s="305"/>
      <c r="J380" s="305">
        <f>I380*F380</f>
        <v>0</v>
      </c>
      <c r="K380" s="305"/>
      <c r="L380" s="305">
        <f>K380*F380</f>
        <v>0</v>
      </c>
      <c r="M380" s="52">
        <f>SUM(M381:M385)</f>
        <v>0</v>
      </c>
    </row>
    <row r="381" spans="1:13" ht="15.75">
      <c r="A381" s="348"/>
      <c r="B381" s="345"/>
      <c r="C381" s="60" t="s">
        <v>125</v>
      </c>
      <c r="D381" s="305" t="s">
        <v>45</v>
      </c>
      <c r="E381" s="305">
        <v>82.7</v>
      </c>
      <c r="F381" s="50">
        <f>F380*E381</f>
        <v>486.276</v>
      </c>
      <c r="G381" s="52"/>
      <c r="H381" s="50"/>
      <c r="I381" s="50"/>
      <c r="J381" s="50">
        <f>I381*F381</f>
        <v>0</v>
      </c>
      <c r="K381" s="50"/>
      <c r="L381" s="50"/>
      <c r="M381" s="50">
        <f>L381+J381+H381</f>
        <v>0</v>
      </c>
    </row>
    <row r="382" spans="1:13" ht="15.75">
      <c r="A382" s="348"/>
      <c r="B382" s="345"/>
      <c r="C382" s="60" t="s">
        <v>128</v>
      </c>
      <c r="D382" s="305" t="s">
        <v>16</v>
      </c>
      <c r="E382" s="305">
        <v>29</v>
      </c>
      <c r="F382" s="50">
        <f>E382*F380</f>
        <v>170.52</v>
      </c>
      <c r="G382" s="52"/>
      <c r="H382" s="50"/>
      <c r="I382" s="50"/>
      <c r="J382" s="50"/>
      <c r="K382" s="50"/>
      <c r="L382" s="50">
        <f>K382*F382</f>
        <v>0</v>
      </c>
      <c r="M382" s="50">
        <f>L382+J382+H382</f>
        <v>0</v>
      </c>
    </row>
    <row r="383" spans="1:13" ht="15.75">
      <c r="A383" s="348"/>
      <c r="B383" s="345"/>
      <c r="C383" s="60" t="s">
        <v>605</v>
      </c>
      <c r="D383" s="305" t="s">
        <v>80</v>
      </c>
      <c r="E383" s="305">
        <v>100</v>
      </c>
      <c r="F383" s="50">
        <f>E383*F380</f>
        <v>588</v>
      </c>
      <c r="G383" s="50"/>
      <c r="H383" s="50">
        <f>G383*F383</f>
        <v>0</v>
      </c>
      <c r="I383" s="50"/>
      <c r="J383" s="50"/>
      <c r="K383" s="50"/>
      <c r="L383" s="50"/>
      <c r="M383" s="50">
        <f>L383+J383+H383</f>
        <v>0</v>
      </c>
    </row>
    <row r="384" spans="1:13" ht="15.75">
      <c r="A384" s="348"/>
      <c r="B384" s="345"/>
      <c r="C384" s="60" t="s">
        <v>58</v>
      </c>
      <c r="D384" s="305" t="s">
        <v>16</v>
      </c>
      <c r="E384" s="305">
        <v>18</v>
      </c>
      <c r="F384" s="50">
        <f>F380*E384</f>
        <v>105.84</v>
      </c>
      <c r="G384" s="50"/>
      <c r="H384" s="50">
        <f>G384*F384</f>
        <v>0</v>
      </c>
      <c r="I384" s="50"/>
      <c r="J384" s="50"/>
      <c r="K384" s="50"/>
      <c r="L384" s="50"/>
      <c r="M384" s="50">
        <f>L384+J384+H384</f>
        <v>0</v>
      </c>
    </row>
    <row r="385" spans="1:13" ht="15.75">
      <c r="A385" s="349"/>
      <c r="B385" s="346"/>
      <c r="C385" s="60" t="s">
        <v>108</v>
      </c>
      <c r="D385" s="305" t="s">
        <v>57</v>
      </c>
      <c r="E385" s="305">
        <v>0.07</v>
      </c>
      <c r="F385" s="305">
        <f>E385*F380</f>
        <v>0.4116</v>
      </c>
      <c r="G385" s="305"/>
      <c r="H385" s="50">
        <f>G385*F385</f>
        <v>0</v>
      </c>
      <c r="I385" s="305"/>
      <c r="J385" s="305">
        <f>I385*F385</f>
        <v>0</v>
      </c>
      <c r="K385" s="305"/>
      <c r="L385" s="305">
        <f>K385*F385</f>
        <v>0</v>
      </c>
      <c r="M385" s="50">
        <f>L385+J385+H385</f>
        <v>0</v>
      </c>
    </row>
    <row r="386" spans="1:13" ht="36.75" customHeight="1">
      <c r="A386" s="347">
        <v>68</v>
      </c>
      <c r="B386" s="344" t="s">
        <v>801</v>
      </c>
      <c r="C386" s="179" t="s">
        <v>42</v>
      </c>
      <c r="D386" s="56" t="s">
        <v>43</v>
      </c>
      <c r="E386" s="305"/>
      <c r="F386" s="56">
        <v>9.34</v>
      </c>
      <c r="G386" s="305"/>
      <c r="H386" s="50"/>
      <c r="I386" s="56"/>
      <c r="J386" s="305"/>
      <c r="K386" s="305"/>
      <c r="L386" s="305"/>
      <c r="M386" s="52">
        <f>M387+M388+M389+M390+M391+M392+M393+M394</f>
        <v>0</v>
      </c>
    </row>
    <row r="387" spans="1:13" s="189" customFormat="1" ht="15.75" customHeight="1">
      <c r="A387" s="348"/>
      <c r="B387" s="345"/>
      <c r="C387" s="60" t="s">
        <v>125</v>
      </c>
      <c r="D387" s="305" t="s">
        <v>80</v>
      </c>
      <c r="E387" s="50">
        <v>100</v>
      </c>
      <c r="F387" s="50">
        <f>F386*E387</f>
        <v>934</v>
      </c>
      <c r="G387" s="50"/>
      <c r="H387" s="50"/>
      <c r="I387" s="50"/>
      <c r="J387" s="50">
        <f>F387*I387</f>
        <v>0</v>
      </c>
      <c r="K387" s="50"/>
      <c r="L387" s="50"/>
      <c r="M387" s="50">
        <f aca="true" t="shared" si="27" ref="M387:M394">H387+J387+L387</f>
        <v>0</v>
      </c>
    </row>
    <row r="388" spans="1:13" s="189" customFormat="1" ht="15.75" customHeight="1">
      <c r="A388" s="348"/>
      <c r="B388" s="345"/>
      <c r="C388" s="60" t="s">
        <v>47</v>
      </c>
      <c r="D388" s="190" t="s">
        <v>437</v>
      </c>
      <c r="E388" s="66">
        <v>105</v>
      </c>
      <c r="F388" s="50">
        <f>E388*F386</f>
        <v>980.6999999999999</v>
      </c>
      <c r="G388" s="50"/>
      <c r="H388" s="50">
        <f>F388*G388</f>
        <v>0</v>
      </c>
      <c r="I388" s="50"/>
      <c r="J388" s="50"/>
      <c r="K388" s="50"/>
      <c r="L388" s="50"/>
      <c r="M388" s="50">
        <f t="shared" si="27"/>
        <v>0</v>
      </c>
    </row>
    <row r="389" spans="1:13" ht="15.75">
      <c r="A389" s="348"/>
      <c r="B389" s="345"/>
      <c r="C389" s="60" t="s">
        <v>48</v>
      </c>
      <c r="D389" s="190" t="s">
        <v>49</v>
      </c>
      <c r="E389" s="66">
        <v>8.12</v>
      </c>
      <c r="F389" s="50">
        <f>F386*E389</f>
        <v>75.84079999999999</v>
      </c>
      <c r="G389" s="50"/>
      <c r="H389" s="50">
        <f>F389*G389</f>
        <v>0</v>
      </c>
      <c r="I389" s="50"/>
      <c r="J389" s="50"/>
      <c r="K389" s="50"/>
      <c r="L389" s="50"/>
      <c r="M389" s="50">
        <f t="shared" si="27"/>
        <v>0</v>
      </c>
    </row>
    <row r="390" spans="1:13" ht="15.75">
      <c r="A390" s="348"/>
      <c r="B390" s="345"/>
      <c r="C390" s="60" t="s">
        <v>740</v>
      </c>
      <c r="D390" s="305" t="s">
        <v>92</v>
      </c>
      <c r="E390" s="50">
        <v>70</v>
      </c>
      <c r="F390" s="50">
        <f>F386*E390</f>
        <v>653.8</v>
      </c>
      <c r="G390" s="50"/>
      <c r="H390" s="50">
        <f>F390*G390</f>
        <v>0</v>
      </c>
      <c r="I390" s="50"/>
      <c r="J390" s="50"/>
      <c r="K390" s="50"/>
      <c r="L390" s="50"/>
      <c r="M390" s="50">
        <f t="shared" si="27"/>
        <v>0</v>
      </c>
    </row>
    <row r="391" spans="1:13" ht="15.75">
      <c r="A391" s="348"/>
      <c r="B391" s="345"/>
      <c r="C391" s="60" t="s">
        <v>741</v>
      </c>
      <c r="D391" s="305" t="s">
        <v>92</v>
      </c>
      <c r="E391" s="50">
        <v>200</v>
      </c>
      <c r="F391" s="50">
        <f>F386*E391</f>
        <v>1868</v>
      </c>
      <c r="G391" s="50"/>
      <c r="H391" s="50">
        <f>G391*F391</f>
        <v>0</v>
      </c>
      <c r="I391" s="50"/>
      <c r="J391" s="50"/>
      <c r="K391" s="50"/>
      <c r="L391" s="50"/>
      <c r="M391" s="50">
        <f t="shared" si="27"/>
        <v>0</v>
      </c>
    </row>
    <row r="392" spans="1:13" ht="15.75">
      <c r="A392" s="348"/>
      <c r="B392" s="345"/>
      <c r="C392" s="60" t="s">
        <v>742</v>
      </c>
      <c r="D392" s="305" t="s">
        <v>84</v>
      </c>
      <c r="E392" s="50">
        <v>1400</v>
      </c>
      <c r="F392" s="50">
        <f>F386*E392</f>
        <v>13076</v>
      </c>
      <c r="G392" s="50"/>
      <c r="H392" s="50">
        <f>G392*F392</f>
        <v>0</v>
      </c>
      <c r="I392" s="50"/>
      <c r="J392" s="50"/>
      <c r="K392" s="50"/>
      <c r="L392" s="50"/>
      <c r="M392" s="50">
        <f t="shared" si="27"/>
        <v>0</v>
      </c>
    </row>
    <row r="393" spans="1:13" ht="15.75">
      <c r="A393" s="348"/>
      <c r="B393" s="345"/>
      <c r="C393" s="60" t="s">
        <v>743</v>
      </c>
      <c r="D393" s="305" t="s">
        <v>84</v>
      </c>
      <c r="E393" s="50">
        <v>160</v>
      </c>
      <c r="F393" s="50">
        <f>F386*E393</f>
        <v>1494.4</v>
      </c>
      <c r="G393" s="50"/>
      <c r="H393" s="50">
        <f>G393*F393</f>
        <v>0</v>
      </c>
      <c r="I393" s="50"/>
      <c r="J393" s="50"/>
      <c r="K393" s="50"/>
      <c r="L393" s="50"/>
      <c r="M393" s="50">
        <f t="shared" si="27"/>
        <v>0</v>
      </c>
    </row>
    <row r="394" spans="1:13" ht="15.75">
      <c r="A394" s="348"/>
      <c r="B394" s="345"/>
      <c r="C394" s="60" t="s">
        <v>744</v>
      </c>
      <c r="D394" s="305" t="s">
        <v>92</v>
      </c>
      <c r="E394" s="50">
        <v>120</v>
      </c>
      <c r="F394" s="50">
        <f>F386*E394</f>
        <v>1120.8</v>
      </c>
      <c r="G394" s="50"/>
      <c r="H394" s="50">
        <f>G394*F394</f>
        <v>0</v>
      </c>
      <c r="I394" s="50"/>
      <c r="J394" s="50"/>
      <c r="K394" s="50"/>
      <c r="L394" s="50"/>
      <c r="M394" s="219">
        <f t="shared" si="27"/>
        <v>0</v>
      </c>
    </row>
    <row r="395" spans="1:13" s="189" customFormat="1" ht="27.75" customHeight="1">
      <c r="A395" s="347">
        <v>69</v>
      </c>
      <c r="B395" s="344" t="s">
        <v>167</v>
      </c>
      <c r="C395" s="234" t="s">
        <v>745</v>
      </c>
      <c r="D395" s="305" t="s">
        <v>169</v>
      </c>
      <c r="E395" s="50"/>
      <c r="F395" s="50">
        <v>32.61</v>
      </c>
      <c r="G395" s="50"/>
      <c r="H395" s="50"/>
      <c r="I395" s="50"/>
      <c r="J395" s="50"/>
      <c r="K395" s="50"/>
      <c r="L395" s="50"/>
      <c r="M395" s="81">
        <f>M396+M397+M398+M399+M400+M401+M402</f>
        <v>0</v>
      </c>
    </row>
    <row r="396" spans="1:13" s="189" customFormat="1" ht="18" customHeight="1">
      <c r="A396" s="348"/>
      <c r="B396" s="345"/>
      <c r="C396" s="60" t="s">
        <v>728</v>
      </c>
      <c r="D396" s="305" t="s">
        <v>45</v>
      </c>
      <c r="E396" s="50">
        <v>58.3</v>
      </c>
      <c r="F396" s="50">
        <f>E396*F395</f>
        <v>1901.1629999999998</v>
      </c>
      <c r="G396" s="50"/>
      <c r="H396" s="50"/>
      <c r="I396" s="50"/>
      <c r="J396" s="50">
        <f>F396*I396</f>
        <v>0</v>
      </c>
      <c r="K396" s="50"/>
      <c r="L396" s="50"/>
      <c r="M396" s="55">
        <f aca="true" t="shared" si="28" ref="M396:M402">H396+J396+L396</f>
        <v>0</v>
      </c>
    </row>
    <row r="397" spans="1:13" s="189" customFormat="1" ht="18" customHeight="1">
      <c r="A397" s="348"/>
      <c r="B397" s="345"/>
      <c r="C397" s="60" t="s">
        <v>68</v>
      </c>
      <c r="D397" s="305" t="s">
        <v>16</v>
      </c>
      <c r="E397" s="50">
        <v>0.46</v>
      </c>
      <c r="F397" s="50">
        <f>F395*E397</f>
        <v>15.0006</v>
      </c>
      <c r="G397" s="50"/>
      <c r="H397" s="50"/>
      <c r="I397" s="50"/>
      <c r="J397" s="50"/>
      <c r="K397" s="50"/>
      <c r="L397" s="50">
        <f>F397*K397</f>
        <v>0</v>
      </c>
      <c r="M397" s="50">
        <f t="shared" si="28"/>
        <v>0</v>
      </c>
    </row>
    <row r="398" spans="1:13" s="189" customFormat="1" ht="18" customHeight="1">
      <c r="A398" s="348"/>
      <c r="B398" s="345"/>
      <c r="C398" s="60" t="s">
        <v>746</v>
      </c>
      <c r="D398" s="305" t="s">
        <v>92</v>
      </c>
      <c r="E398" s="50" t="s">
        <v>747</v>
      </c>
      <c r="F398" s="50">
        <v>3261</v>
      </c>
      <c r="G398" s="50"/>
      <c r="H398" s="50">
        <f>F398*G398</f>
        <v>0</v>
      </c>
      <c r="I398" s="50"/>
      <c r="J398" s="50"/>
      <c r="K398" s="50"/>
      <c r="L398" s="50"/>
      <c r="M398" s="50">
        <f t="shared" si="28"/>
        <v>0</v>
      </c>
    </row>
    <row r="399" spans="1:13" s="189" customFormat="1" ht="18" customHeight="1">
      <c r="A399" s="348"/>
      <c r="B399" s="345"/>
      <c r="C399" s="60" t="s">
        <v>748</v>
      </c>
      <c r="D399" s="305" t="s">
        <v>84</v>
      </c>
      <c r="E399" s="50" t="s">
        <v>747</v>
      </c>
      <c r="F399" s="50">
        <v>192</v>
      </c>
      <c r="G399" s="50"/>
      <c r="H399" s="50">
        <f>F399*G399</f>
        <v>0</v>
      </c>
      <c r="I399" s="50"/>
      <c r="J399" s="50"/>
      <c r="K399" s="50"/>
      <c r="L399" s="50"/>
      <c r="M399" s="50">
        <f t="shared" si="28"/>
        <v>0</v>
      </c>
    </row>
    <row r="400" spans="1:13" s="189" customFormat="1" ht="18" customHeight="1">
      <c r="A400" s="348"/>
      <c r="B400" s="345"/>
      <c r="C400" s="60" t="s">
        <v>749</v>
      </c>
      <c r="D400" s="305" t="s">
        <v>84</v>
      </c>
      <c r="E400" s="50" t="s">
        <v>747</v>
      </c>
      <c r="F400" s="50">
        <v>192</v>
      </c>
      <c r="G400" s="50"/>
      <c r="H400" s="50">
        <f>F400*G400</f>
        <v>0</v>
      </c>
      <c r="I400" s="50"/>
      <c r="J400" s="50"/>
      <c r="K400" s="50"/>
      <c r="L400" s="50"/>
      <c r="M400" s="50">
        <f t="shared" si="28"/>
        <v>0</v>
      </c>
    </row>
    <row r="401" spans="1:13" s="189" customFormat="1" ht="18" customHeight="1">
      <c r="A401" s="348"/>
      <c r="B401" s="345"/>
      <c r="C401" s="60" t="s">
        <v>750</v>
      </c>
      <c r="D401" s="305" t="s">
        <v>49</v>
      </c>
      <c r="E401" s="50">
        <v>14</v>
      </c>
      <c r="F401" s="50">
        <f>F395*E401</f>
        <v>456.53999999999996</v>
      </c>
      <c r="G401" s="50"/>
      <c r="H401" s="50">
        <f>F401*G401</f>
        <v>0</v>
      </c>
      <c r="I401" s="50"/>
      <c r="J401" s="50"/>
      <c r="K401" s="50"/>
      <c r="L401" s="50"/>
      <c r="M401" s="50">
        <f t="shared" si="28"/>
        <v>0</v>
      </c>
    </row>
    <row r="402" spans="1:13" s="189" customFormat="1" ht="18" customHeight="1">
      <c r="A402" s="349"/>
      <c r="B402" s="346"/>
      <c r="C402" s="60" t="s">
        <v>58</v>
      </c>
      <c r="D402" s="305" t="s">
        <v>16</v>
      </c>
      <c r="E402" s="50">
        <v>15.6</v>
      </c>
      <c r="F402" s="50">
        <f>F395*E402</f>
        <v>508.71599999999995</v>
      </c>
      <c r="G402" s="50"/>
      <c r="H402" s="50">
        <f>F402*G402</f>
        <v>0</v>
      </c>
      <c r="I402" s="50"/>
      <c r="J402" s="50"/>
      <c r="K402" s="50"/>
      <c r="L402" s="50"/>
      <c r="M402" s="50">
        <f t="shared" si="28"/>
        <v>0</v>
      </c>
    </row>
    <row r="403" spans="1:13" ht="39.75" customHeight="1">
      <c r="A403" s="347">
        <v>70</v>
      </c>
      <c r="B403" s="344" t="s">
        <v>110</v>
      </c>
      <c r="C403" s="99" t="s">
        <v>659</v>
      </c>
      <c r="D403" s="190" t="s">
        <v>440</v>
      </c>
      <c r="E403" s="190"/>
      <c r="F403" s="190">
        <v>5.67</v>
      </c>
      <c r="G403" s="190"/>
      <c r="H403" s="305">
        <f>G403*F403</f>
        <v>0</v>
      </c>
      <c r="I403" s="305"/>
      <c r="J403" s="305">
        <f>I403*F403</f>
        <v>0</v>
      </c>
      <c r="K403" s="305"/>
      <c r="L403" s="305">
        <f>K403*F403</f>
        <v>0</v>
      </c>
      <c r="M403" s="52">
        <f>M408+M407+M406+M405+M404</f>
        <v>0</v>
      </c>
    </row>
    <row r="404" spans="1:13" ht="15.75">
      <c r="A404" s="348"/>
      <c r="B404" s="345"/>
      <c r="C404" s="60" t="s">
        <v>125</v>
      </c>
      <c r="D404" s="305" t="s">
        <v>45</v>
      </c>
      <c r="E404" s="305">
        <v>160</v>
      </c>
      <c r="F404" s="50">
        <f>F403*E404</f>
        <v>907.2</v>
      </c>
      <c r="G404" s="52"/>
      <c r="H404" s="50"/>
      <c r="I404" s="50"/>
      <c r="J404" s="50">
        <f>I404*F404</f>
        <v>0</v>
      </c>
      <c r="K404" s="50"/>
      <c r="L404" s="50"/>
      <c r="M404" s="50">
        <f>L404+J404+H404</f>
        <v>0</v>
      </c>
    </row>
    <row r="405" spans="1:13" ht="15.75">
      <c r="A405" s="348"/>
      <c r="B405" s="345"/>
      <c r="C405" s="60" t="s">
        <v>128</v>
      </c>
      <c r="D405" s="305" t="s">
        <v>16</v>
      </c>
      <c r="E405" s="305">
        <v>29.2</v>
      </c>
      <c r="F405" s="50">
        <f>E405*F403</f>
        <v>165.564</v>
      </c>
      <c r="G405" s="52"/>
      <c r="H405" s="50"/>
      <c r="I405" s="50"/>
      <c r="J405" s="50"/>
      <c r="K405" s="50"/>
      <c r="L405" s="50">
        <f>K405*F405</f>
        <v>0</v>
      </c>
      <c r="M405" s="50">
        <f>L405+J405+H405</f>
        <v>0</v>
      </c>
    </row>
    <row r="406" spans="1:13" ht="37.5" customHeight="1">
      <c r="A406" s="348"/>
      <c r="B406" s="345"/>
      <c r="C406" s="74" t="s">
        <v>660</v>
      </c>
      <c r="D406" s="305" t="s">
        <v>80</v>
      </c>
      <c r="E406" s="305">
        <v>100</v>
      </c>
      <c r="F406" s="50">
        <f>E406*F403</f>
        <v>567</v>
      </c>
      <c r="G406" s="50"/>
      <c r="H406" s="50">
        <f>G406*F406</f>
        <v>0</v>
      </c>
      <c r="I406" s="50"/>
      <c r="J406" s="50"/>
      <c r="K406" s="50"/>
      <c r="L406" s="50"/>
      <c r="M406" s="50">
        <f>L406+J406+H406</f>
        <v>0</v>
      </c>
    </row>
    <row r="407" spans="1:13" ht="15.75">
      <c r="A407" s="348"/>
      <c r="B407" s="345"/>
      <c r="C407" s="60" t="s">
        <v>331</v>
      </c>
      <c r="D407" s="305" t="s">
        <v>26</v>
      </c>
      <c r="E407" s="305"/>
      <c r="F407" s="50">
        <v>400</v>
      </c>
      <c r="G407" s="50"/>
      <c r="H407" s="50">
        <f>G407*F407</f>
        <v>0</v>
      </c>
      <c r="I407" s="50"/>
      <c r="J407" s="50"/>
      <c r="K407" s="50"/>
      <c r="L407" s="50"/>
      <c r="M407" s="50">
        <f>L407+J407+H407</f>
        <v>0</v>
      </c>
    </row>
    <row r="408" spans="1:13" ht="15.75">
      <c r="A408" s="349"/>
      <c r="B408" s="346"/>
      <c r="C408" s="60" t="s">
        <v>58</v>
      </c>
      <c r="D408" s="305" t="s">
        <v>16</v>
      </c>
      <c r="E408" s="190">
        <v>18.2</v>
      </c>
      <c r="F408" s="50">
        <f>F403*E408</f>
        <v>103.19399999999999</v>
      </c>
      <c r="G408" s="50"/>
      <c r="H408" s="50">
        <f>G408*F408</f>
        <v>0</v>
      </c>
      <c r="I408" s="50"/>
      <c r="J408" s="50"/>
      <c r="K408" s="50"/>
      <c r="L408" s="50"/>
      <c r="M408" s="50">
        <f>L408+J408+H408</f>
        <v>0</v>
      </c>
    </row>
    <row r="409" spans="1:13" ht="25.5" customHeight="1">
      <c r="A409" s="347">
        <v>71</v>
      </c>
      <c r="B409" s="344" t="s">
        <v>111</v>
      </c>
      <c r="C409" s="99" t="s">
        <v>36</v>
      </c>
      <c r="D409" s="190" t="s">
        <v>440</v>
      </c>
      <c r="E409" s="190"/>
      <c r="F409" s="190">
        <v>5.17</v>
      </c>
      <c r="G409" s="190"/>
      <c r="H409" s="305"/>
      <c r="I409" s="305"/>
      <c r="J409" s="305"/>
      <c r="K409" s="305"/>
      <c r="L409" s="305"/>
      <c r="M409" s="52">
        <f>SUM(M410:M419)</f>
        <v>0</v>
      </c>
    </row>
    <row r="410" spans="1:13" s="189" customFormat="1" ht="18" customHeight="1">
      <c r="A410" s="348"/>
      <c r="B410" s="345"/>
      <c r="C410" s="60" t="s">
        <v>120</v>
      </c>
      <c r="D410" s="305">
        <v>1</v>
      </c>
      <c r="E410" s="305">
        <v>100</v>
      </c>
      <c r="F410" s="50">
        <f>E410*F409</f>
        <v>517</v>
      </c>
      <c r="G410" s="52"/>
      <c r="H410" s="50"/>
      <c r="I410" s="50"/>
      <c r="J410" s="50">
        <f>I410*F410</f>
        <v>0</v>
      </c>
      <c r="K410" s="50"/>
      <c r="L410" s="50"/>
      <c r="M410" s="50">
        <f>L410+J410+H410</f>
        <v>0</v>
      </c>
    </row>
    <row r="411" spans="1:13" s="189" customFormat="1" ht="18" customHeight="1">
      <c r="A411" s="348"/>
      <c r="B411" s="345"/>
      <c r="C411" s="60" t="s">
        <v>128</v>
      </c>
      <c r="D411" s="305" t="s">
        <v>16</v>
      </c>
      <c r="E411" s="305">
        <v>2.25</v>
      </c>
      <c r="F411" s="50">
        <f>E411*F409</f>
        <v>11.6325</v>
      </c>
      <c r="G411" s="52"/>
      <c r="H411" s="50"/>
      <c r="I411" s="50"/>
      <c r="J411" s="50"/>
      <c r="K411" s="50"/>
      <c r="L411" s="50">
        <f>K411*F411</f>
        <v>0</v>
      </c>
      <c r="M411" s="50">
        <f>L411+J411+H411</f>
        <v>0</v>
      </c>
    </row>
    <row r="412" spans="1:13" s="189" customFormat="1" ht="18" customHeight="1">
      <c r="A412" s="348"/>
      <c r="B412" s="345"/>
      <c r="C412" s="74" t="s">
        <v>37</v>
      </c>
      <c r="D412" s="305" t="s">
        <v>80</v>
      </c>
      <c r="E412" s="305">
        <v>102</v>
      </c>
      <c r="F412" s="50">
        <f>E412*F409</f>
        <v>527.34</v>
      </c>
      <c r="G412" s="50"/>
      <c r="H412" s="50">
        <f>G412*F412</f>
        <v>0</v>
      </c>
      <c r="I412" s="50"/>
      <c r="J412" s="50"/>
      <c r="K412" s="50"/>
      <c r="L412" s="50"/>
      <c r="M412" s="50">
        <f>L412+J412+H412</f>
        <v>0</v>
      </c>
    </row>
    <row r="413" spans="1:13" s="189" customFormat="1" ht="18" customHeight="1">
      <c r="A413" s="348"/>
      <c r="B413" s="345"/>
      <c r="C413" s="60" t="s">
        <v>58</v>
      </c>
      <c r="D413" s="305" t="s">
        <v>16</v>
      </c>
      <c r="E413" s="190">
        <v>1.28</v>
      </c>
      <c r="F413" s="50">
        <f>F409*E413</f>
        <v>6.6176</v>
      </c>
      <c r="G413" s="50"/>
      <c r="H413" s="50">
        <f>G413*F413</f>
        <v>0</v>
      </c>
      <c r="I413" s="50"/>
      <c r="J413" s="50"/>
      <c r="K413" s="50"/>
      <c r="L413" s="50"/>
      <c r="M413" s="50">
        <f>L413+J413+H413</f>
        <v>0</v>
      </c>
    </row>
    <row r="414" spans="1:13" ht="15.75">
      <c r="A414" s="348"/>
      <c r="B414" s="345"/>
      <c r="C414" s="60" t="s">
        <v>48</v>
      </c>
      <c r="D414" s="190" t="s">
        <v>49</v>
      </c>
      <c r="E414" s="66">
        <v>8.12</v>
      </c>
      <c r="F414" s="50">
        <f>F409*E414</f>
        <v>41.980399999999996</v>
      </c>
      <c r="G414" s="50"/>
      <c r="H414" s="50">
        <f>F414*G414</f>
        <v>0</v>
      </c>
      <c r="I414" s="50"/>
      <c r="J414" s="50"/>
      <c r="K414" s="50"/>
      <c r="L414" s="50"/>
      <c r="M414" s="50">
        <f aca="true" t="shared" si="29" ref="M414:M419">H414+J414+L414</f>
        <v>0</v>
      </c>
    </row>
    <row r="415" spans="1:13" ht="15.75">
      <c r="A415" s="348"/>
      <c r="B415" s="345"/>
      <c r="C415" s="60" t="s">
        <v>740</v>
      </c>
      <c r="D415" s="305" t="s">
        <v>92</v>
      </c>
      <c r="E415" s="50">
        <v>70</v>
      </c>
      <c r="F415" s="50">
        <f>F409*E415</f>
        <v>361.9</v>
      </c>
      <c r="G415" s="50"/>
      <c r="H415" s="50">
        <f>F415*G415</f>
        <v>0</v>
      </c>
      <c r="I415" s="50"/>
      <c r="J415" s="50"/>
      <c r="K415" s="50"/>
      <c r="L415" s="50"/>
      <c r="M415" s="50">
        <f t="shared" si="29"/>
        <v>0</v>
      </c>
    </row>
    <row r="416" spans="1:13" ht="15.75">
      <c r="A416" s="348"/>
      <c r="B416" s="345"/>
      <c r="C416" s="60" t="s">
        <v>741</v>
      </c>
      <c r="D416" s="305" t="s">
        <v>92</v>
      </c>
      <c r="E416" s="50">
        <v>200</v>
      </c>
      <c r="F416" s="50">
        <f>F409*E416</f>
        <v>1034</v>
      </c>
      <c r="G416" s="50"/>
      <c r="H416" s="50">
        <f>G416*F416</f>
        <v>0</v>
      </c>
      <c r="I416" s="50"/>
      <c r="J416" s="50"/>
      <c r="K416" s="50"/>
      <c r="L416" s="50"/>
      <c r="M416" s="50">
        <f t="shared" si="29"/>
        <v>0</v>
      </c>
    </row>
    <row r="417" spans="1:13" ht="15.75">
      <c r="A417" s="348"/>
      <c r="B417" s="345"/>
      <c r="C417" s="60" t="s">
        <v>742</v>
      </c>
      <c r="D417" s="305" t="s">
        <v>84</v>
      </c>
      <c r="E417" s="50">
        <v>1400</v>
      </c>
      <c r="F417" s="50">
        <f>F409*E417</f>
        <v>7238</v>
      </c>
      <c r="G417" s="50"/>
      <c r="H417" s="50">
        <f>G417*F417</f>
        <v>0</v>
      </c>
      <c r="I417" s="50"/>
      <c r="J417" s="50"/>
      <c r="K417" s="50"/>
      <c r="L417" s="50"/>
      <c r="M417" s="50">
        <f t="shared" si="29"/>
        <v>0</v>
      </c>
    </row>
    <row r="418" spans="1:13" ht="15.75">
      <c r="A418" s="348"/>
      <c r="B418" s="345"/>
      <c r="C418" s="60" t="s">
        <v>743</v>
      </c>
      <c r="D418" s="305" t="s">
        <v>84</v>
      </c>
      <c r="E418" s="50">
        <v>160</v>
      </c>
      <c r="F418" s="50">
        <f>F409*E418</f>
        <v>827.2</v>
      </c>
      <c r="G418" s="50"/>
      <c r="H418" s="50">
        <f>G418*F418</f>
        <v>0</v>
      </c>
      <c r="I418" s="50"/>
      <c r="J418" s="50"/>
      <c r="K418" s="50"/>
      <c r="L418" s="50"/>
      <c r="M418" s="50">
        <f t="shared" si="29"/>
        <v>0</v>
      </c>
    </row>
    <row r="419" spans="1:13" ht="15.75">
      <c r="A419" s="349"/>
      <c r="B419" s="346"/>
      <c r="C419" s="60" t="s">
        <v>744</v>
      </c>
      <c r="D419" s="305" t="s">
        <v>92</v>
      </c>
      <c r="E419" s="50">
        <v>120</v>
      </c>
      <c r="F419" s="50">
        <f>F409*E419</f>
        <v>620.4</v>
      </c>
      <c r="G419" s="50"/>
      <c r="H419" s="50">
        <f>G419*F419</f>
        <v>0</v>
      </c>
      <c r="I419" s="50"/>
      <c r="J419" s="50"/>
      <c r="K419" s="50"/>
      <c r="L419" s="50"/>
      <c r="M419" s="307">
        <f t="shared" si="29"/>
        <v>0</v>
      </c>
    </row>
    <row r="420" spans="1:13" ht="45.75" customHeight="1">
      <c r="A420" s="347">
        <v>72</v>
      </c>
      <c r="B420" s="344" t="s">
        <v>801</v>
      </c>
      <c r="C420" s="99" t="s">
        <v>751</v>
      </c>
      <c r="D420" s="190" t="s">
        <v>440</v>
      </c>
      <c r="E420" s="190"/>
      <c r="F420" s="190">
        <v>56.19</v>
      </c>
      <c r="G420" s="190"/>
      <c r="H420" s="305"/>
      <c r="I420" s="305"/>
      <c r="J420" s="305"/>
      <c r="K420" s="305"/>
      <c r="L420" s="305"/>
      <c r="M420" s="52">
        <f>SUM(M421:M431)</f>
        <v>0</v>
      </c>
    </row>
    <row r="421" spans="1:13" ht="18.75" customHeight="1">
      <c r="A421" s="348"/>
      <c r="B421" s="345"/>
      <c r="C421" s="60" t="s">
        <v>802</v>
      </c>
      <c r="D421" s="305" t="s">
        <v>803</v>
      </c>
      <c r="E421" s="305">
        <v>100</v>
      </c>
      <c r="F421" s="50">
        <f>F420*E421</f>
        <v>5619</v>
      </c>
      <c r="G421" s="52"/>
      <c r="H421" s="50"/>
      <c r="I421" s="50"/>
      <c r="J421" s="50">
        <f>I421*F421</f>
        <v>0</v>
      </c>
      <c r="K421" s="50"/>
      <c r="L421" s="50"/>
      <c r="M421" s="50">
        <f aca="true" t="shared" si="30" ref="M421:M431">H421+J421+L421</f>
        <v>0</v>
      </c>
    </row>
    <row r="422" spans="1:13" ht="18.75" customHeight="1">
      <c r="A422" s="348"/>
      <c r="B422" s="345"/>
      <c r="C422" s="60" t="s">
        <v>128</v>
      </c>
      <c r="D422" s="305" t="s">
        <v>16</v>
      </c>
      <c r="E422" s="305">
        <v>2.44</v>
      </c>
      <c r="F422" s="50">
        <f>E422*F420</f>
        <v>137.1036</v>
      </c>
      <c r="G422" s="52"/>
      <c r="H422" s="50"/>
      <c r="I422" s="50"/>
      <c r="J422" s="50"/>
      <c r="K422" s="50"/>
      <c r="L422" s="50">
        <f>K422*F422</f>
        <v>0</v>
      </c>
      <c r="M422" s="50">
        <f t="shared" si="30"/>
        <v>0</v>
      </c>
    </row>
    <row r="423" spans="1:13" ht="18.75" customHeight="1">
      <c r="A423" s="348"/>
      <c r="B423" s="345"/>
      <c r="C423" s="60" t="s">
        <v>752</v>
      </c>
      <c r="D423" s="305" t="s">
        <v>80</v>
      </c>
      <c r="E423" s="305">
        <v>102</v>
      </c>
      <c r="F423" s="50">
        <f>E423*F420</f>
        <v>5731.38</v>
      </c>
      <c r="G423" s="50"/>
      <c r="H423" s="50">
        <f aca="true" t="shared" si="31" ref="H423:H430">G423*F423</f>
        <v>0</v>
      </c>
      <c r="I423" s="50"/>
      <c r="J423" s="50"/>
      <c r="K423" s="50"/>
      <c r="L423" s="50"/>
      <c r="M423" s="50">
        <f t="shared" si="30"/>
        <v>0</v>
      </c>
    </row>
    <row r="424" spans="1:13" ht="18.75" customHeight="1">
      <c r="A424" s="348"/>
      <c r="B424" s="345"/>
      <c r="C424" s="60" t="s">
        <v>753</v>
      </c>
      <c r="D424" s="305" t="s">
        <v>118</v>
      </c>
      <c r="E424" s="305">
        <v>70</v>
      </c>
      <c r="F424" s="50">
        <f>F420*E424</f>
        <v>3933.2999999999997</v>
      </c>
      <c r="G424" s="50"/>
      <c r="H424" s="50">
        <f t="shared" si="31"/>
        <v>0</v>
      </c>
      <c r="I424" s="50"/>
      <c r="J424" s="50"/>
      <c r="K424" s="50"/>
      <c r="L424" s="50"/>
      <c r="M424" s="50">
        <f t="shared" si="30"/>
        <v>0</v>
      </c>
    </row>
    <row r="425" spans="1:13" ht="18.75" customHeight="1">
      <c r="A425" s="348"/>
      <c r="B425" s="345"/>
      <c r="C425" s="60" t="s">
        <v>754</v>
      </c>
      <c r="D425" s="305" t="s">
        <v>92</v>
      </c>
      <c r="E425" s="305">
        <v>290</v>
      </c>
      <c r="F425" s="50">
        <f>F420*E425</f>
        <v>16295.099999999999</v>
      </c>
      <c r="G425" s="50"/>
      <c r="H425" s="50">
        <f t="shared" si="31"/>
        <v>0</v>
      </c>
      <c r="I425" s="50"/>
      <c r="J425" s="50"/>
      <c r="K425" s="50"/>
      <c r="L425" s="50"/>
      <c r="M425" s="50">
        <f t="shared" si="30"/>
        <v>0</v>
      </c>
    </row>
    <row r="426" spans="1:13" ht="18.75" customHeight="1">
      <c r="A426" s="348"/>
      <c r="B426" s="345"/>
      <c r="C426" s="60" t="s">
        <v>755</v>
      </c>
      <c r="D426" s="305" t="s">
        <v>84</v>
      </c>
      <c r="E426" s="190">
        <v>20</v>
      </c>
      <c r="F426" s="50">
        <f>F420*E426</f>
        <v>1123.8</v>
      </c>
      <c r="G426" s="50"/>
      <c r="H426" s="50">
        <f t="shared" si="31"/>
        <v>0</v>
      </c>
      <c r="I426" s="50"/>
      <c r="J426" s="50"/>
      <c r="K426" s="50"/>
      <c r="L426" s="50"/>
      <c r="M426" s="50">
        <f t="shared" si="30"/>
        <v>0</v>
      </c>
    </row>
    <row r="427" spans="1:13" ht="18.75" customHeight="1">
      <c r="A427" s="348"/>
      <c r="B427" s="345"/>
      <c r="C427" s="60" t="s">
        <v>756</v>
      </c>
      <c r="D427" s="305" t="s">
        <v>84</v>
      </c>
      <c r="E427" s="305">
        <v>70</v>
      </c>
      <c r="F427" s="50">
        <f>F420*E427</f>
        <v>3933.2999999999997</v>
      </c>
      <c r="G427" s="52"/>
      <c r="H427" s="50">
        <f t="shared" si="31"/>
        <v>0</v>
      </c>
      <c r="I427" s="50"/>
      <c r="J427" s="50"/>
      <c r="K427" s="50"/>
      <c r="L427" s="50"/>
      <c r="M427" s="50">
        <f t="shared" si="30"/>
        <v>0</v>
      </c>
    </row>
    <row r="428" spans="1:13" ht="18.75" customHeight="1">
      <c r="A428" s="348"/>
      <c r="B428" s="345"/>
      <c r="C428" s="60" t="s">
        <v>757</v>
      </c>
      <c r="D428" s="305" t="s">
        <v>84</v>
      </c>
      <c r="E428" s="305">
        <v>70</v>
      </c>
      <c r="F428" s="50">
        <f>F420*E428</f>
        <v>3933.2999999999997</v>
      </c>
      <c r="G428" s="52"/>
      <c r="H428" s="50">
        <f t="shared" si="31"/>
        <v>0</v>
      </c>
      <c r="I428" s="50"/>
      <c r="J428" s="50"/>
      <c r="K428" s="50"/>
      <c r="L428" s="50"/>
      <c r="M428" s="50">
        <f t="shared" si="30"/>
        <v>0</v>
      </c>
    </row>
    <row r="429" spans="1:13" ht="18.75" customHeight="1">
      <c r="A429" s="348"/>
      <c r="B429" s="345"/>
      <c r="C429" s="60" t="s">
        <v>758</v>
      </c>
      <c r="D429" s="190" t="s">
        <v>437</v>
      </c>
      <c r="E429" s="305">
        <v>105</v>
      </c>
      <c r="F429" s="50">
        <f>F420*E429</f>
        <v>5899.95</v>
      </c>
      <c r="G429" s="50"/>
      <c r="H429" s="50">
        <f t="shared" si="31"/>
        <v>0</v>
      </c>
      <c r="I429" s="50"/>
      <c r="J429" s="50"/>
      <c r="K429" s="50"/>
      <c r="L429" s="50"/>
      <c r="M429" s="50">
        <f t="shared" si="30"/>
        <v>0</v>
      </c>
    </row>
    <row r="430" spans="1:13" ht="18.75" customHeight="1">
      <c r="A430" s="348"/>
      <c r="B430" s="345"/>
      <c r="C430" s="60" t="s">
        <v>759</v>
      </c>
      <c r="D430" s="305" t="s">
        <v>49</v>
      </c>
      <c r="E430" s="305">
        <v>7.4</v>
      </c>
      <c r="F430" s="50">
        <f>F420*E430</f>
        <v>415.806</v>
      </c>
      <c r="G430" s="50"/>
      <c r="H430" s="50">
        <f t="shared" si="31"/>
        <v>0</v>
      </c>
      <c r="I430" s="50"/>
      <c r="J430" s="50"/>
      <c r="K430" s="50"/>
      <c r="L430" s="50"/>
      <c r="M430" s="50">
        <f t="shared" si="30"/>
        <v>0</v>
      </c>
    </row>
    <row r="431" spans="1:13" ht="18.75" customHeight="1">
      <c r="A431" s="349"/>
      <c r="B431" s="346"/>
      <c r="C431" s="60" t="s">
        <v>760</v>
      </c>
      <c r="D431" s="305" t="s">
        <v>92</v>
      </c>
      <c r="E431" s="190">
        <v>120</v>
      </c>
      <c r="F431" s="50">
        <f>F420*E431</f>
        <v>6742.799999999999</v>
      </c>
      <c r="G431" s="50"/>
      <c r="H431" s="50">
        <f>F431*G431</f>
        <v>0</v>
      </c>
      <c r="I431" s="50"/>
      <c r="J431" s="50"/>
      <c r="K431" s="50"/>
      <c r="L431" s="50"/>
      <c r="M431" s="50">
        <f t="shared" si="30"/>
        <v>0</v>
      </c>
    </row>
    <row r="432" spans="1:13" ht="24.75" customHeight="1">
      <c r="A432" s="347">
        <v>74</v>
      </c>
      <c r="B432" s="344" t="s">
        <v>808</v>
      </c>
      <c r="C432" s="234" t="s">
        <v>804</v>
      </c>
      <c r="D432" s="190" t="s">
        <v>80</v>
      </c>
      <c r="E432" s="190"/>
      <c r="F432" s="190">
        <v>7050</v>
      </c>
      <c r="G432" s="190"/>
      <c r="H432" s="305"/>
      <c r="I432" s="305"/>
      <c r="J432" s="305"/>
      <c r="K432" s="305"/>
      <c r="L432" s="305"/>
      <c r="M432" s="52">
        <f>M433+M434+M435+M436</f>
        <v>0</v>
      </c>
    </row>
    <row r="433" spans="1:13" ht="15.75">
      <c r="A433" s="348"/>
      <c r="B433" s="345"/>
      <c r="C433" s="60" t="s">
        <v>805</v>
      </c>
      <c r="D433" s="190" t="s">
        <v>80</v>
      </c>
      <c r="E433" s="190">
        <v>1</v>
      </c>
      <c r="F433" s="190">
        <f>F432*E433</f>
        <v>7050</v>
      </c>
      <c r="G433" s="190"/>
      <c r="H433" s="305"/>
      <c r="I433" s="305"/>
      <c r="J433" s="305">
        <f>F433*I433</f>
        <v>0</v>
      </c>
      <c r="K433" s="305"/>
      <c r="L433" s="305"/>
      <c r="M433" s="50">
        <f>H433+J433+L433</f>
        <v>0</v>
      </c>
    </row>
    <row r="434" spans="1:13" ht="16.5">
      <c r="A434" s="348"/>
      <c r="B434" s="345"/>
      <c r="C434" s="74" t="s">
        <v>806</v>
      </c>
      <c r="D434" s="190" t="s">
        <v>49</v>
      </c>
      <c r="E434" s="190">
        <v>1.6</v>
      </c>
      <c r="F434" s="190">
        <f>F432*E434</f>
        <v>11280</v>
      </c>
      <c r="G434" s="190"/>
      <c r="H434" s="305">
        <f>F434*G434</f>
        <v>0</v>
      </c>
      <c r="I434" s="305"/>
      <c r="J434" s="305"/>
      <c r="K434" s="305"/>
      <c r="L434" s="305"/>
      <c r="M434" s="50">
        <f>H434+J434+L434</f>
        <v>0</v>
      </c>
    </row>
    <row r="435" spans="1:13" ht="16.5">
      <c r="A435" s="348"/>
      <c r="B435" s="345"/>
      <c r="C435" s="74" t="s">
        <v>678</v>
      </c>
      <c r="D435" s="190" t="s">
        <v>57</v>
      </c>
      <c r="E435" s="190">
        <v>0.005</v>
      </c>
      <c r="F435" s="190">
        <f>F432*E435</f>
        <v>35.25</v>
      </c>
      <c r="G435" s="190"/>
      <c r="H435" s="305">
        <f>F435*G435</f>
        <v>0</v>
      </c>
      <c r="I435" s="305"/>
      <c r="J435" s="305"/>
      <c r="K435" s="305"/>
      <c r="L435" s="305"/>
      <c r="M435" s="50">
        <f>H435+J435+L435</f>
        <v>0</v>
      </c>
    </row>
    <row r="436" spans="1:13" ht="16.5">
      <c r="A436" s="349"/>
      <c r="B436" s="346"/>
      <c r="C436" s="74" t="s">
        <v>807</v>
      </c>
      <c r="D436" s="190" t="s">
        <v>49</v>
      </c>
      <c r="E436" s="190">
        <v>0.15</v>
      </c>
      <c r="F436" s="190">
        <f>F432*E436</f>
        <v>1057.5</v>
      </c>
      <c r="G436" s="190"/>
      <c r="H436" s="305">
        <f>F436*G436</f>
        <v>0</v>
      </c>
      <c r="I436" s="305"/>
      <c r="J436" s="305"/>
      <c r="K436" s="305"/>
      <c r="L436" s="305"/>
      <c r="M436" s="50">
        <f>H436+J436+L436</f>
        <v>0</v>
      </c>
    </row>
    <row r="437" spans="1:13" s="189" customFormat="1" ht="33">
      <c r="A437" s="347">
        <v>73</v>
      </c>
      <c r="B437" s="344" t="s">
        <v>112</v>
      </c>
      <c r="C437" s="99" t="s">
        <v>684</v>
      </c>
      <c r="D437" s="190" t="s">
        <v>440</v>
      </c>
      <c r="E437" s="190"/>
      <c r="F437" s="190">
        <v>70.5</v>
      </c>
      <c r="G437" s="190"/>
      <c r="H437" s="305">
        <f>G437*F437</f>
        <v>0</v>
      </c>
      <c r="I437" s="305"/>
      <c r="J437" s="305">
        <f>I437*F437</f>
        <v>0</v>
      </c>
      <c r="K437" s="305"/>
      <c r="L437" s="305">
        <f>K437*F437</f>
        <v>0</v>
      </c>
      <c r="M437" s="52">
        <f>SUM(M438:M441)</f>
        <v>0</v>
      </c>
    </row>
    <row r="438" spans="1:13" s="189" customFormat="1" ht="15.75">
      <c r="A438" s="348"/>
      <c r="B438" s="345"/>
      <c r="C438" s="60" t="s">
        <v>685</v>
      </c>
      <c r="D438" s="305" t="s">
        <v>80</v>
      </c>
      <c r="E438" s="305">
        <v>100</v>
      </c>
      <c r="F438" s="50">
        <f>F437*E438</f>
        <v>7050</v>
      </c>
      <c r="G438" s="52"/>
      <c r="H438" s="50"/>
      <c r="I438" s="50"/>
      <c r="J438" s="50">
        <f>I438*F438</f>
        <v>0</v>
      </c>
      <c r="K438" s="50"/>
      <c r="L438" s="50"/>
      <c r="M438" s="50">
        <f>L438+J438+H438</f>
        <v>0</v>
      </c>
    </row>
    <row r="439" spans="1:13" s="189" customFormat="1" ht="15.75">
      <c r="A439" s="348"/>
      <c r="B439" s="345"/>
      <c r="C439" s="60" t="s">
        <v>128</v>
      </c>
      <c r="D439" s="305" t="s">
        <v>16</v>
      </c>
      <c r="E439" s="305">
        <v>0.7</v>
      </c>
      <c r="F439" s="50">
        <f>E439*F437</f>
        <v>49.349999999999994</v>
      </c>
      <c r="G439" s="52"/>
      <c r="H439" s="50"/>
      <c r="I439" s="50"/>
      <c r="J439" s="50"/>
      <c r="K439" s="50"/>
      <c r="L439" s="50">
        <f>K439*F439</f>
        <v>0</v>
      </c>
      <c r="M439" s="50">
        <f>L439+J439+H439</f>
        <v>0</v>
      </c>
    </row>
    <row r="440" spans="1:13" s="189" customFormat="1" ht="16.5">
      <c r="A440" s="348"/>
      <c r="B440" s="345"/>
      <c r="C440" s="74" t="s">
        <v>373</v>
      </c>
      <c r="D440" s="305" t="s">
        <v>49</v>
      </c>
      <c r="E440" s="305">
        <v>59</v>
      </c>
      <c r="F440" s="50">
        <f>E440*F437</f>
        <v>4159.5</v>
      </c>
      <c r="G440" s="50"/>
      <c r="H440" s="50">
        <f>G440*F440</f>
        <v>0</v>
      </c>
      <c r="I440" s="50"/>
      <c r="J440" s="50"/>
      <c r="K440" s="50"/>
      <c r="L440" s="50"/>
      <c r="M440" s="50">
        <f>L440+J440+H440</f>
        <v>0</v>
      </c>
    </row>
    <row r="441" spans="1:13" s="189" customFormat="1" ht="16.5">
      <c r="A441" s="349"/>
      <c r="B441" s="346"/>
      <c r="C441" s="74" t="s">
        <v>46</v>
      </c>
      <c r="D441" s="190" t="s">
        <v>16</v>
      </c>
      <c r="E441" s="190">
        <v>0.34</v>
      </c>
      <c r="F441" s="190">
        <f>E441*F437</f>
        <v>23.970000000000002</v>
      </c>
      <c r="G441" s="190"/>
      <c r="H441" s="305">
        <f>G441*F441</f>
        <v>0</v>
      </c>
      <c r="I441" s="305"/>
      <c r="J441" s="305">
        <f>I441*F441</f>
        <v>0</v>
      </c>
      <c r="K441" s="305"/>
      <c r="L441" s="305">
        <f>K441*F441</f>
        <v>0</v>
      </c>
      <c r="M441" s="50">
        <f>L441+J441+H441</f>
        <v>0</v>
      </c>
    </row>
    <row r="442" spans="1:13" ht="18">
      <c r="A442" s="347">
        <v>75</v>
      </c>
      <c r="B442" s="344" t="s">
        <v>114</v>
      </c>
      <c r="C442" s="99" t="s">
        <v>38</v>
      </c>
      <c r="D442" s="190" t="s">
        <v>440</v>
      </c>
      <c r="E442" s="190"/>
      <c r="F442" s="190">
        <v>181.75</v>
      </c>
      <c r="G442" s="190"/>
      <c r="H442" s="305">
        <f>G442*F442</f>
        <v>0</v>
      </c>
      <c r="I442" s="305"/>
      <c r="J442" s="305">
        <f>I442*F442</f>
        <v>0</v>
      </c>
      <c r="K442" s="305"/>
      <c r="L442" s="305">
        <f>K442*F442</f>
        <v>0</v>
      </c>
      <c r="M442" s="52">
        <f>SUM(M443:M447)</f>
        <v>0</v>
      </c>
    </row>
    <row r="443" spans="1:13" ht="15.75">
      <c r="A443" s="348"/>
      <c r="B443" s="345"/>
      <c r="C443" s="60" t="s">
        <v>125</v>
      </c>
      <c r="D443" s="305" t="s">
        <v>45</v>
      </c>
      <c r="E443" s="305">
        <v>65.8</v>
      </c>
      <c r="F443" s="50">
        <f>F442*E443</f>
        <v>11959.15</v>
      </c>
      <c r="G443" s="52"/>
      <c r="H443" s="50"/>
      <c r="I443" s="50"/>
      <c r="J443" s="50">
        <f>I443*F443</f>
        <v>0</v>
      </c>
      <c r="K443" s="50"/>
      <c r="L443" s="50"/>
      <c r="M443" s="50">
        <f>L443+J443+H443</f>
        <v>0</v>
      </c>
    </row>
    <row r="444" spans="1:13" ht="15.75">
      <c r="A444" s="348"/>
      <c r="B444" s="345"/>
      <c r="C444" s="60" t="s">
        <v>128</v>
      </c>
      <c r="D444" s="305" t="s">
        <v>16</v>
      </c>
      <c r="E444" s="305">
        <v>1</v>
      </c>
      <c r="F444" s="50">
        <f>E444*F442</f>
        <v>181.75</v>
      </c>
      <c r="G444" s="52"/>
      <c r="H444" s="50"/>
      <c r="I444" s="50"/>
      <c r="J444" s="50"/>
      <c r="K444" s="50"/>
      <c r="L444" s="50">
        <f>K444*F444</f>
        <v>0</v>
      </c>
      <c r="M444" s="50">
        <f>L444+J444+H444</f>
        <v>0</v>
      </c>
    </row>
    <row r="445" spans="1:13" ht="16.5">
      <c r="A445" s="348"/>
      <c r="B445" s="345"/>
      <c r="C445" s="74" t="s">
        <v>101</v>
      </c>
      <c r="D445" s="305" t="s">
        <v>49</v>
      </c>
      <c r="E445" s="305">
        <v>63</v>
      </c>
      <c r="F445" s="50">
        <f>E445*F442</f>
        <v>11450.25</v>
      </c>
      <c r="G445" s="50"/>
      <c r="H445" s="50">
        <f>G445*F445</f>
        <v>0</v>
      </c>
      <c r="I445" s="50"/>
      <c r="J445" s="50"/>
      <c r="K445" s="50"/>
      <c r="L445" s="50"/>
      <c r="M445" s="50">
        <f>L445+J445+H445</f>
        <v>0</v>
      </c>
    </row>
    <row r="446" spans="1:13" ht="15.75">
      <c r="A446" s="348"/>
      <c r="B446" s="345"/>
      <c r="C446" s="60" t="s">
        <v>113</v>
      </c>
      <c r="D446" s="305" t="s">
        <v>49</v>
      </c>
      <c r="E446" s="190">
        <v>79</v>
      </c>
      <c r="F446" s="50">
        <f>F442*E446</f>
        <v>14358.25</v>
      </c>
      <c r="G446" s="50"/>
      <c r="H446" s="50">
        <f>G446*F446</f>
        <v>0</v>
      </c>
      <c r="I446" s="50"/>
      <c r="J446" s="50"/>
      <c r="K446" s="50"/>
      <c r="L446" s="50"/>
      <c r="M446" s="50">
        <f>L446+J446+H446</f>
        <v>0</v>
      </c>
    </row>
    <row r="447" spans="1:13" ht="16.5">
      <c r="A447" s="349"/>
      <c r="B447" s="346"/>
      <c r="C447" s="74" t="s">
        <v>46</v>
      </c>
      <c r="D447" s="190" t="s">
        <v>16</v>
      </c>
      <c r="E447" s="190">
        <v>1.6</v>
      </c>
      <c r="F447" s="190">
        <f>E447*F442</f>
        <v>290.8</v>
      </c>
      <c r="G447" s="190"/>
      <c r="H447" s="305">
        <f>G447*F447</f>
        <v>0</v>
      </c>
      <c r="I447" s="305"/>
      <c r="J447" s="305">
        <f>I447*F447</f>
        <v>0</v>
      </c>
      <c r="K447" s="305"/>
      <c r="L447" s="305">
        <f>K447*F447</f>
        <v>0</v>
      </c>
      <c r="M447" s="50">
        <f>L447+J447+H447</f>
        <v>0</v>
      </c>
    </row>
    <row r="448" spans="1:13" ht="18">
      <c r="A448" s="347">
        <v>76</v>
      </c>
      <c r="B448" s="344" t="s">
        <v>115</v>
      </c>
      <c r="C448" s="99" t="s">
        <v>39</v>
      </c>
      <c r="D448" s="190" t="s">
        <v>439</v>
      </c>
      <c r="E448" s="190"/>
      <c r="F448" s="190">
        <v>61.4</v>
      </c>
      <c r="G448" s="190"/>
      <c r="H448" s="305">
        <f>G448*F448</f>
        <v>0</v>
      </c>
      <c r="I448" s="305"/>
      <c r="J448" s="305">
        <f>I448*F448</f>
        <v>0</v>
      </c>
      <c r="K448" s="305"/>
      <c r="L448" s="305">
        <f>K448*F448</f>
        <v>0</v>
      </c>
      <c r="M448" s="52">
        <f>SUM(M449:M453)</f>
        <v>0</v>
      </c>
    </row>
    <row r="449" spans="1:13" ht="15.75">
      <c r="A449" s="348"/>
      <c r="B449" s="345"/>
      <c r="C449" s="60" t="s">
        <v>125</v>
      </c>
      <c r="D449" s="305" t="s">
        <v>45</v>
      </c>
      <c r="E449" s="305">
        <v>85.6</v>
      </c>
      <c r="F449" s="50">
        <f>F448*E449</f>
        <v>5255.839999999999</v>
      </c>
      <c r="G449" s="52"/>
      <c r="H449" s="50"/>
      <c r="I449" s="50"/>
      <c r="J449" s="50">
        <f>I449*F449</f>
        <v>0</v>
      </c>
      <c r="K449" s="50"/>
      <c r="L449" s="50"/>
      <c r="M449" s="50">
        <f>L449+J449+H449</f>
        <v>0</v>
      </c>
    </row>
    <row r="450" spans="1:13" ht="15.75">
      <c r="A450" s="348"/>
      <c r="B450" s="345"/>
      <c r="C450" s="60" t="s">
        <v>128</v>
      </c>
      <c r="D450" s="305" t="s">
        <v>16</v>
      </c>
      <c r="E450" s="305">
        <v>1.2</v>
      </c>
      <c r="F450" s="50">
        <f>E450*F448</f>
        <v>73.67999999999999</v>
      </c>
      <c r="G450" s="52"/>
      <c r="H450" s="50"/>
      <c r="I450" s="50"/>
      <c r="J450" s="50"/>
      <c r="K450" s="50"/>
      <c r="L450" s="50">
        <f>K450*F450</f>
        <v>0</v>
      </c>
      <c r="M450" s="50">
        <f>L450+J450+H450</f>
        <v>0</v>
      </c>
    </row>
    <row r="451" spans="1:13" ht="16.5">
      <c r="A451" s="348"/>
      <c r="B451" s="345"/>
      <c r="C451" s="74" t="s">
        <v>101</v>
      </c>
      <c r="D451" s="305" t="s">
        <v>49</v>
      </c>
      <c r="E451" s="305">
        <v>63</v>
      </c>
      <c r="F451" s="50">
        <f>E451*F448</f>
        <v>3868.2</v>
      </c>
      <c r="G451" s="50"/>
      <c r="H451" s="50">
        <f>G451*F451</f>
        <v>0</v>
      </c>
      <c r="I451" s="50"/>
      <c r="J451" s="50"/>
      <c r="K451" s="50"/>
      <c r="L451" s="50"/>
      <c r="M451" s="50">
        <f>L451+J451+H451</f>
        <v>0</v>
      </c>
    </row>
    <row r="452" spans="1:13" ht="15.75">
      <c r="A452" s="348"/>
      <c r="B452" s="345"/>
      <c r="C452" s="60" t="s">
        <v>113</v>
      </c>
      <c r="D452" s="305" t="s">
        <v>49</v>
      </c>
      <c r="E452" s="190">
        <v>92</v>
      </c>
      <c r="F452" s="50">
        <f>F448*E452</f>
        <v>5648.8</v>
      </c>
      <c r="G452" s="50"/>
      <c r="H452" s="50">
        <f>G452*F452</f>
        <v>0</v>
      </c>
      <c r="I452" s="50"/>
      <c r="J452" s="50"/>
      <c r="K452" s="50"/>
      <c r="L452" s="50"/>
      <c r="M452" s="50">
        <f>L452+J452+H452</f>
        <v>0</v>
      </c>
    </row>
    <row r="453" spans="1:13" ht="16.5">
      <c r="A453" s="349"/>
      <c r="B453" s="346"/>
      <c r="C453" s="74" t="s">
        <v>46</v>
      </c>
      <c r="D453" s="190" t="s">
        <v>16</v>
      </c>
      <c r="E453" s="190">
        <v>1.8</v>
      </c>
      <c r="F453" s="190">
        <f>E453*F448</f>
        <v>110.52</v>
      </c>
      <c r="G453" s="190"/>
      <c r="H453" s="305">
        <f>G453*F453</f>
        <v>0</v>
      </c>
      <c r="I453" s="305"/>
      <c r="J453" s="305">
        <f>I453*F453</f>
        <v>0</v>
      </c>
      <c r="K453" s="305"/>
      <c r="L453" s="305">
        <f>K453*F453</f>
        <v>0</v>
      </c>
      <c r="M453" s="50">
        <f>L453+J453+H453</f>
        <v>0</v>
      </c>
    </row>
    <row r="454" spans="1:13" ht="22.5" customHeight="1">
      <c r="A454" s="168">
        <v>77</v>
      </c>
      <c r="B454" s="213" t="s">
        <v>499</v>
      </c>
      <c r="C454" s="74" t="s">
        <v>661</v>
      </c>
      <c r="D454" s="190" t="s">
        <v>159</v>
      </c>
      <c r="E454" s="190"/>
      <c r="F454" s="190">
        <v>2</v>
      </c>
      <c r="G454" s="305"/>
      <c r="H454" s="305">
        <f>F454*G454</f>
        <v>0</v>
      </c>
      <c r="I454" s="305"/>
      <c r="J454" s="305">
        <f>F454*I454</f>
        <v>0</v>
      </c>
      <c r="K454" s="305"/>
      <c r="L454" s="305"/>
      <c r="M454" s="75">
        <f>H454+J454+L454</f>
        <v>0</v>
      </c>
    </row>
    <row r="455" spans="1:15" ht="22.5" customHeight="1">
      <c r="A455" s="4">
        <v>78</v>
      </c>
      <c r="B455" s="20"/>
      <c r="C455" s="31" t="s">
        <v>4</v>
      </c>
      <c r="D455" s="4"/>
      <c r="E455" s="4"/>
      <c r="F455" s="4"/>
      <c r="G455" s="4"/>
      <c r="H455" s="6">
        <f>SUM(H7:H454)</f>
        <v>0</v>
      </c>
      <c r="I455" s="6"/>
      <c r="J455" s="6">
        <f>SUM(J7:J454)</f>
        <v>0</v>
      </c>
      <c r="K455" s="6"/>
      <c r="L455" s="6">
        <f>SUM(L7:L454)</f>
        <v>0</v>
      </c>
      <c r="M455" s="17">
        <f>L455+J455+H455</f>
        <v>0</v>
      </c>
      <c r="N455" s="237"/>
      <c r="O455" s="237"/>
    </row>
    <row r="456" spans="1:13" ht="22.5" customHeight="1">
      <c r="A456" s="1">
        <v>79</v>
      </c>
      <c r="B456" s="18"/>
      <c r="C456" s="102" t="s">
        <v>890</v>
      </c>
      <c r="D456" s="1" t="s">
        <v>8</v>
      </c>
      <c r="E456" s="1"/>
      <c r="F456" s="1"/>
      <c r="G456" s="1"/>
      <c r="H456" s="2"/>
      <c r="I456" s="2"/>
      <c r="J456" s="3"/>
      <c r="K456" s="2"/>
      <c r="L456" s="2"/>
      <c r="M456" s="8">
        <f>M455*F456/100</f>
        <v>0</v>
      </c>
    </row>
    <row r="457" spans="1:13" ht="22.5" customHeight="1">
      <c r="A457" s="147">
        <v>80</v>
      </c>
      <c r="B457" s="19"/>
      <c r="C457" s="263" t="s">
        <v>4</v>
      </c>
      <c r="D457" s="1"/>
      <c r="E457" s="1"/>
      <c r="F457" s="1"/>
      <c r="G457" s="1"/>
      <c r="H457" s="1"/>
      <c r="I457" s="1"/>
      <c r="J457" s="1"/>
      <c r="K457" s="1"/>
      <c r="L457" s="1"/>
      <c r="M457" s="3">
        <f>M456+M455</f>
        <v>0</v>
      </c>
    </row>
    <row r="458" spans="1:13" ht="22.5" customHeight="1">
      <c r="A458" s="147">
        <v>81</v>
      </c>
      <c r="B458" s="19"/>
      <c r="C458" s="264" t="s">
        <v>888</v>
      </c>
      <c r="D458" s="1" t="s">
        <v>8</v>
      </c>
      <c r="E458" s="1"/>
      <c r="F458" s="1"/>
      <c r="G458" s="1"/>
      <c r="H458" s="1"/>
      <c r="I458" s="1"/>
      <c r="J458" s="1"/>
      <c r="K458" s="1"/>
      <c r="L458" s="1"/>
      <c r="M458" s="16">
        <f>M457*F458/100</f>
        <v>0</v>
      </c>
    </row>
    <row r="459" spans="1:13" ht="22.5" customHeight="1">
      <c r="A459" s="149">
        <v>82</v>
      </c>
      <c r="B459" s="150"/>
      <c r="C459" s="162" t="s">
        <v>10</v>
      </c>
      <c r="D459" s="152"/>
      <c r="E459" s="152"/>
      <c r="F459" s="152"/>
      <c r="G459" s="152"/>
      <c r="H459" s="152"/>
      <c r="I459" s="152"/>
      <c r="J459" s="152"/>
      <c r="K459" s="152"/>
      <c r="L459" s="152"/>
      <c r="M459" s="153">
        <f>M458+M457</f>
        <v>0</v>
      </c>
    </row>
    <row r="460" spans="1:13" ht="15">
      <c r="A460" s="381"/>
      <c r="B460" s="381"/>
      <c r="C460" s="381"/>
      <c r="D460" s="381"/>
      <c r="E460" s="381"/>
      <c r="F460" s="381"/>
      <c r="G460" s="381"/>
      <c r="H460" s="381"/>
      <c r="I460" s="381"/>
      <c r="J460" s="381"/>
      <c r="K460" s="381"/>
      <c r="L460" s="381"/>
      <c r="M460" s="381"/>
    </row>
    <row r="461" spans="1:13" ht="15">
      <c r="A461" s="382"/>
      <c r="B461" s="382"/>
      <c r="C461" s="382"/>
      <c r="D461" s="382"/>
      <c r="E461" s="382"/>
      <c r="F461" s="382"/>
      <c r="G461" s="382"/>
      <c r="H461" s="382"/>
      <c r="I461" s="382"/>
      <c r="J461" s="382"/>
      <c r="K461" s="382"/>
      <c r="L461" s="382"/>
      <c r="M461" s="382"/>
    </row>
    <row r="462" spans="1:13" ht="15">
      <c r="A462" s="382"/>
      <c r="B462" s="382"/>
      <c r="C462" s="382"/>
      <c r="D462" s="382"/>
      <c r="E462" s="382"/>
      <c r="F462" s="382"/>
      <c r="G462" s="382"/>
      <c r="H462" s="382"/>
      <c r="I462" s="382"/>
      <c r="J462" s="382"/>
      <c r="K462" s="382"/>
      <c r="L462" s="382"/>
      <c r="M462" s="382"/>
    </row>
    <row r="463" spans="1:13" ht="15">
      <c r="A463" s="382"/>
      <c r="B463" s="382"/>
      <c r="C463" s="382"/>
      <c r="D463" s="382"/>
      <c r="E463" s="382"/>
      <c r="F463" s="382"/>
      <c r="G463" s="382"/>
      <c r="H463" s="382"/>
      <c r="I463" s="382"/>
      <c r="J463" s="382"/>
      <c r="K463" s="382"/>
      <c r="L463" s="382"/>
      <c r="M463" s="382"/>
    </row>
    <row r="464" spans="1:13" ht="15">
      <c r="A464" s="383"/>
      <c r="B464" s="383"/>
      <c r="C464" s="383"/>
      <c r="D464" s="383"/>
      <c r="E464" s="383"/>
      <c r="F464" s="383"/>
      <c r="G464" s="383"/>
      <c r="H464" s="383"/>
      <c r="I464" s="383"/>
      <c r="J464" s="383"/>
      <c r="K464" s="383"/>
      <c r="L464" s="383"/>
      <c r="M464" s="383"/>
    </row>
    <row r="465" spans="1:13" ht="15">
      <c r="A465" s="383"/>
      <c r="B465" s="383"/>
      <c r="C465" s="383"/>
      <c r="D465" s="383"/>
      <c r="E465" s="383"/>
      <c r="F465" s="383"/>
      <c r="G465" s="383"/>
      <c r="H465" s="383"/>
      <c r="I465" s="383"/>
      <c r="J465" s="383"/>
      <c r="K465" s="383"/>
      <c r="L465" s="383"/>
      <c r="M465" s="383"/>
    </row>
    <row r="466" spans="1:13" ht="15">
      <c r="A466" s="383"/>
      <c r="B466" s="383"/>
      <c r="C466" s="383"/>
      <c r="D466" s="383"/>
      <c r="E466" s="383"/>
      <c r="F466" s="383"/>
      <c r="G466" s="383"/>
      <c r="H466" s="383"/>
      <c r="I466" s="383"/>
      <c r="J466" s="383"/>
      <c r="K466" s="383"/>
      <c r="L466" s="383"/>
      <c r="M466" s="383"/>
    </row>
    <row r="467" spans="1:13" ht="15">
      <c r="A467" s="383"/>
      <c r="B467" s="383"/>
      <c r="C467" s="383"/>
      <c r="D467" s="383"/>
      <c r="E467" s="383"/>
      <c r="F467" s="383"/>
      <c r="G467" s="383"/>
      <c r="H467" s="383"/>
      <c r="I467" s="383"/>
      <c r="J467" s="383"/>
      <c r="K467" s="383"/>
      <c r="L467" s="383"/>
      <c r="M467" s="383"/>
    </row>
    <row r="468" spans="1:13" ht="15">
      <c r="A468" s="146"/>
      <c r="B468" s="146"/>
      <c r="C468" s="265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</row>
    <row r="469" spans="1:13" ht="15">
      <c r="A469" s="380"/>
      <c r="B469" s="380"/>
      <c r="C469" s="380"/>
      <c r="D469" s="380"/>
      <c r="E469" s="380"/>
      <c r="F469" s="380"/>
      <c r="G469" s="380"/>
      <c r="H469" s="380"/>
      <c r="I469" s="380"/>
      <c r="J469" s="380"/>
      <c r="K469" s="380"/>
      <c r="L469" s="380"/>
      <c r="M469" s="380"/>
    </row>
    <row r="470" spans="1:13" ht="15">
      <c r="A470" s="380"/>
      <c r="B470" s="380"/>
      <c r="C470" s="380"/>
      <c r="D470" s="380"/>
      <c r="E470" s="380"/>
      <c r="F470" s="380"/>
      <c r="G470" s="380"/>
      <c r="H470" s="380"/>
      <c r="I470" s="380"/>
      <c r="J470" s="380"/>
      <c r="K470" s="380"/>
      <c r="L470" s="380"/>
      <c r="M470" s="380"/>
    </row>
    <row r="471" spans="1:13" ht="15">
      <c r="A471" s="380"/>
      <c r="B471" s="380"/>
      <c r="C471" s="380"/>
      <c r="D471" s="380"/>
      <c r="E471" s="380"/>
      <c r="F471" s="380"/>
      <c r="G471" s="380"/>
      <c r="H471" s="380"/>
      <c r="I471" s="380"/>
      <c r="J471" s="380"/>
      <c r="K471" s="380"/>
      <c r="L471" s="380"/>
      <c r="M471" s="380"/>
    </row>
    <row r="472" spans="1:13" ht="15">
      <c r="A472" s="9"/>
      <c r="C472" s="266"/>
      <c r="D472" s="9"/>
      <c r="E472" s="9"/>
      <c r="F472" s="9"/>
      <c r="H472" s="9"/>
      <c r="I472" s="9"/>
      <c r="J472" s="9"/>
      <c r="K472" s="9"/>
      <c r="L472" s="9"/>
      <c r="M472" s="9"/>
    </row>
    <row r="473" spans="1:13" ht="15">
      <c r="A473" s="9"/>
      <c r="C473" s="266"/>
      <c r="D473" s="9"/>
      <c r="E473" s="9"/>
      <c r="F473" s="9"/>
      <c r="H473" s="9"/>
      <c r="I473" s="9"/>
      <c r="J473" s="9"/>
      <c r="K473" s="9"/>
      <c r="L473" s="9"/>
      <c r="M473" s="9"/>
    </row>
    <row r="474" spans="1:13" ht="15">
      <c r="A474" s="9"/>
      <c r="C474" s="266"/>
      <c r="D474" s="9"/>
      <c r="E474" s="9"/>
      <c r="F474" s="9"/>
      <c r="H474" s="9"/>
      <c r="I474" s="9"/>
      <c r="J474" s="9"/>
      <c r="K474" s="9"/>
      <c r="L474" s="9"/>
      <c r="M474" s="9"/>
    </row>
  </sheetData>
  <sheetProtection/>
  <mergeCells count="158">
    <mergeCell ref="B125:B135"/>
    <mergeCell ref="B106:B115"/>
    <mergeCell ref="A106:A115"/>
    <mergeCell ref="A125:A135"/>
    <mergeCell ref="B116:B124"/>
    <mergeCell ref="B87:B95"/>
    <mergeCell ref="A87:A95"/>
    <mergeCell ref="A470:M470"/>
    <mergeCell ref="A471:M471"/>
    <mergeCell ref="A460:M463"/>
    <mergeCell ref="A469:M469"/>
    <mergeCell ref="A464:M467"/>
    <mergeCell ref="A116:A124"/>
    <mergeCell ref="B179:B184"/>
    <mergeCell ref="A179:A184"/>
    <mergeCell ref="B172:B178"/>
    <mergeCell ref="A168:A171"/>
    <mergeCell ref="B58:B62"/>
    <mergeCell ref="A58:A62"/>
    <mergeCell ref="B163:B167"/>
    <mergeCell ref="A163:A167"/>
    <mergeCell ref="B147:B156"/>
    <mergeCell ref="A147:A156"/>
    <mergeCell ref="B63:B72"/>
    <mergeCell ref="A63:A72"/>
    <mergeCell ref="B81:B86"/>
    <mergeCell ref="A81:A86"/>
    <mergeCell ref="B200:B205"/>
    <mergeCell ref="A200:A205"/>
    <mergeCell ref="B194:B199"/>
    <mergeCell ref="A194:A199"/>
    <mergeCell ref="B96:B105"/>
    <mergeCell ref="A96:A105"/>
    <mergeCell ref="B168:B171"/>
    <mergeCell ref="B136:B146"/>
    <mergeCell ref="A136:A146"/>
    <mergeCell ref="B157:B161"/>
    <mergeCell ref="B223:B228"/>
    <mergeCell ref="A223:A228"/>
    <mergeCell ref="B230:B234"/>
    <mergeCell ref="A230:A234"/>
    <mergeCell ref="A172:A178"/>
    <mergeCell ref="B212:B217"/>
    <mergeCell ref="A212:A217"/>
    <mergeCell ref="B206:B211"/>
    <mergeCell ref="A206:A211"/>
    <mergeCell ref="A185:A193"/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M4"/>
    <mergeCell ref="B271:B275"/>
    <mergeCell ref="A271:A275"/>
    <mergeCell ref="B266:B270"/>
    <mergeCell ref="A266:A270"/>
    <mergeCell ref="B261:B265"/>
    <mergeCell ref="A261:A265"/>
    <mergeCell ref="B251:B255"/>
    <mergeCell ref="A251:A255"/>
    <mergeCell ref="B311:B316"/>
    <mergeCell ref="A311:A316"/>
    <mergeCell ref="B305:B310"/>
    <mergeCell ref="A305:A310"/>
    <mergeCell ref="B299:B304"/>
    <mergeCell ref="A299:A304"/>
    <mergeCell ref="B332:B335"/>
    <mergeCell ref="A332:A335"/>
    <mergeCell ref="B323:B331"/>
    <mergeCell ref="A323:A331"/>
    <mergeCell ref="B317:B322"/>
    <mergeCell ref="A317:A322"/>
    <mergeCell ref="B347:B352"/>
    <mergeCell ref="A347:A352"/>
    <mergeCell ref="B343:B346"/>
    <mergeCell ref="A343:A346"/>
    <mergeCell ref="B336:B342"/>
    <mergeCell ref="A336:A342"/>
    <mergeCell ref="B365:B368"/>
    <mergeCell ref="A365:A368"/>
    <mergeCell ref="B358:B364"/>
    <mergeCell ref="A358:A364"/>
    <mergeCell ref="B354:B357"/>
    <mergeCell ref="A354:A357"/>
    <mergeCell ref="B380:B385"/>
    <mergeCell ref="A380:A385"/>
    <mergeCell ref="B374:B379"/>
    <mergeCell ref="A374:A379"/>
    <mergeCell ref="B369:B373"/>
    <mergeCell ref="A369:A373"/>
    <mergeCell ref="B409:B419"/>
    <mergeCell ref="A409:A419"/>
    <mergeCell ref="B403:B408"/>
    <mergeCell ref="A403:A408"/>
    <mergeCell ref="B386:B394"/>
    <mergeCell ref="A386:A394"/>
    <mergeCell ref="B49:B57"/>
    <mergeCell ref="A49:A57"/>
    <mergeCell ref="B448:B453"/>
    <mergeCell ref="A448:A453"/>
    <mergeCell ref="B442:B447"/>
    <mergeCell ref="A442:A447"/>
    <mergeCell ref="B437:B441"/>
    <mergeCell ref="A437:A441"/>
    <mergeCell ref="B73:B76"/>
    <mergeCell ref="A73:A76"/>
    <mergeCell ref="B41:B43"/>
    <mergeCell ref="A41:A43"/>
    <mergeCell ref="B26:B32"/>
    <mergeCell ref="A26:A32"/>
    <mergeCell ref="B44:B48"/>
    <mergeCell ref="A38:A39"/>
    <mergeCell ref="B38:B39"/>
    <mergeCell ref="A33:A37"/>
    <mergeCell ref="B33:B37"/>
    <mergeCell ref="B292:B297"/>
    <mergeCell ref="A292:A297"/>
    <mergeCell ref="B287:B291"/>
    <mergeCell ref="A287:A291"/>
    <mergeCell ref="B283:B286"/>
    <mergeCell ref="A283:A286"/>
    <mergeCell ref="B256:B260"/>
    <mergeCell ref="A256:A260"/>
    <mergeCell ref="B77:B80"/>
    <mergeCell ref="A77:A80"/>
    <mergeCell ref="B247:B250"/>
    <mergeCell ref="A247:A250"/>
    <mergeCell ref="B239:B245"/>
    <mergeCell ref="A239:A245"/>
    <mergeCell ref="B235:B238"/>
    <mergeCell ref="A235:A238"/>
    <mergeCell ref="A218:A222"/>
    <mergeCell ref="B7:B9"/>
    <mergeCell ref="A7:A9"/>
    <mergeCell ref="B21:B25"/>
    <mergeCell ref="A21:A25"/>
    <mergeCell ref="B16:B20"/>
    <mergeCell ref="A16:A20"/>
    <mergeCell ref="B10:B15"/>
    <mergeCell ref="A10:A15"/>
    <mergeCell ref="A44:A48"/>
    <mergeCell ref="B185:B192"/>
    <mergeCell ref="B420:B431"/>
    <mergeCell ref="B432:B436"/>
    <mergeCell ref="A420:A431"/>
    <mergeCell ref="A432:A436"/>
    <mergeCell ref="B395:B402"/>
    <mergeCell ref="A395:A402"/>
    <mergeCell ref="B276:B281"/>
    <mergeCell ref="A276:A281"/>
    <mergeCell ref="B218:B222"/>
  </mergeCells>
  <printOptions/>
  <pageMargins left="0.38" right="0.7" top="0.75" bottom="0.75" header="0.3" footer="0.3"/>
  <pageSetup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53"/>
  <sheetViews>
    <sheetView zoomScalePageLayoutView="0" workbookViewId="0" topLeftCell="A19">
      <selection activeCell="F40" sqref="F40"/>
    </sheetView>
  </sheetViews>
  <sheetFormatPr defaultColWidth="9.140625" defaultRowHeight="15"/>
  <cols>
    <col min="1" max="1" width="5.140625" style="0" customWidth="1"/>
    <col min="2" max="2" width="11.140625" style="9" customWidth="1"/>
    <col min="3" max="3" width="60.57421875" style="0" customWidth="1"/>
    <col min="4" max="4" width="8.7109375" style="0" customWidth="1"/>
    <col min="6" max="6" width="10.57421875" style="0" customWidth="1"/>
    <col min="7" max="7" width="9.8515625" style="0" customWidth="1"/>
    <col min="8" max="8" width="13.8515625" style="0" customWidth="1"/>
    <col min="9" max="9" width="10.8515625" style="0" customWidth="1"/>
    <col min="10" max="10" width="11.57421875" style="0" customWidth="1"/>
    <col min="11" max="11" width="12.00390625" style="0" customWidth="1"/>
    <col min="12" max="12" width="11.8515625" style="0" customWidth="1"/>
    <col min="13" max="13" width="14.8515625" style="0" customWidth="1"/>
  </cols>
  <sheetData>
    <row r="1" spans="1:13" ht="63" customHeight="1">
      <c r="A1" s="372" t="s">
        <v>878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9" customFormat="1" ht="33.75" customHeight="1">
      <c r="A2" s="387" t="s">
        <v>166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s="9" customFormat="1" ht="20.25" customHeight="1">
      <c r="A3" s="374" t="s">
        <v>7</v>
      </c>
      <c r="B3" s="376" t="s">
        <v>41</v>
      </c>
      <c r="C3" s="388" t="s">
        <v>9</v>
      </c>
      <c r="D3" s="370" t="s">
        <v>0</v>
      </c>
      <c r="E3" s="376" t="s">
        <v>41</v>
      </c>
      <c r="F3" s="370" t="s">
        <v>1</v>
      </c>
      <c r="G3" s="368" t="s">
        <v>2</v>
      </c>
      <c r="H3" s="369"/>
      <c r="I3" s="368" t="s">
        <v>5</v>
      </c>
      <c r="J3" s="369"/>
      <c r="K3" s="368" t="s">
        <v>6</v>
      </c>
      <c r="L3" s="369"/>
      <c r="M3" s="370" t="s">
        <v>4</v>
      </c>
    </row>
    <row r="4" spans="1:13" s="9" customFormat="1" ht="31.5" customHeight="1">
      <c r="A4" s="375"/>
      <c r="B4" s="377"/>
      <c r="C4" s="389"/>
      <c r="D4" s="371"/>
      <c r="E4" s="377"/>
      <c r="F4" s="371"/>
      <c r="G4" s="10" t="s">
        <v>3</v>
      </c>
      <c r="H4" s="11" t="s">
        <v>4</v>
      </c>
      <c r="I4" s="10" t="s">
        <v>3</v>
      </c>
      <c r="J4" s="11" t="s">
        <v>4</v>
      </c>
      <c r="K4" s="10" t="s">
        <v>3</v>
      </c>
      <c r="L4" s="11" t="s">
        <v>4</v>
      </c>
      <c r="M4" s="371"/>
    </row>
    <row r="5" spans="1:13" s="9" customFormat="1" ht="19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9" customFormat="1" ht="25.5" customHeight="1">
      <c r="A6" s="384">
        <v>1</v>
      </c>
      <c r="B6" s="384" t="s">
        <v>167</v>
      </c>
      <c r="C6" s="40" t="s">
        <v>168</v>
      </c>
      <c r="D6" s="90" t="s">
        <v>169</v>
      </c>
      <c r="E6" s="90"/>
      <c r="F6" s="90">
        <v>26.76</v>
      </c>
      <c r="G6" s="90"/>
      <c r="H6" s="90"/>
      <c r="I6" s="90"/>
      <c r="J6" s="90"/>
      <c r="K6" s="90"/>
      <c r="L6" s="90"/>
      <c r="M6" s="91">
        <f>SUM(M7:M13)</f>
        <v>0</v>
      </c>
    </row>
    <row r="7" spans="1:13" s="9" customFormat="1" ht="25.5" customHeight="1">
      <c r="A7" s="385"/>
      <c r="B7" s="385"/>
      <c r="C7" s="40" t="s">
        <v>44</v>
      </c>
      <c r="D7" s="90" t="s">
        <v>45</v>
      </c>
      <c r="E7" s="90">
        <v>58.3</v>
      </c>
      <c r="F7" s="90">
        <f>F6*E7</f>
        <v>1560.108</v>
      </c>
      <c r="G7" s="90"/>
      <c r="H7" s="90"/>
      <c r="I7" s="90"/>
      <c r="J7" s="92">
        <f>I7*F7</f>
        <v>0</v>
      </c>
      <c r="K7" s="90"/>
      <c r="L7" s="90"/>
      <c r="M7" s="92">
        <f aca="true" t="shared" si="0" ref="M7:M14">L7+J7+H7</f>
        <v>0</v>
      </c>
    </row>
    <row r="8" spans="1:13" s="9" customFormat="1" ht="25.5" customHeight="1">
      <c r="A8" s="385"/>
      <c r="B8" s="385"/>
      <c r="C8" s="40" t="s">
        <v>170</v>
      </c>
      <c r="D8" s="90" t="s">
        <v>16</v>
      </c>
      <c r="E8" s="90">
        <v>0.46</v>
      </c>
      <c r="F8" s="90">
        <f>F6*E8</f>
        <v>12.309600000000001</v>
      </c>
      <c r="G8" s="90"/>
      <c r="H8" s="90"/>
      <c r="I8" s="90"/>
      <c r="J8" s="90"/>
      <c r="K8" s="90"/>
      <c r="L8" s="92">
        <f>K8*F8</f>
        <v>0</v>
      </c>
      <c r="M8" s="92">
        <f t="shared" si="0"/>
        <v>0</v>
      </c>
    </row>
    <row r="9" spans="1:13" s="9" customFormat="1" ht="25.5" customHeight="1">
      <c r="A9" s="385"/>
      <c r="B9" s="385"/>
      <c r="C9" s="40" t="s">
        <v>48</v>
      </c>
      <c r="D9" s="90" t="s">
        <v>49</v>
      </c>
      <c r="E9" s="90">
        <v>23.5</v>
      </c>
      <c r="F9" s="90">
        <f>F6*E9</f>
        <v>628.86</v>
      </c>
      <c r="G9" s="90"/>
      <c r="H9" s="92">
        <f aca="true" t="shared" si="1" ref="H9:H14">G9*F9</f>
        <v>0</v>
      </c>
      <c r="I9" s="90"/>
      <c r="J9" s="90"/>
      <c r="K9" s="90"/>
      <c r="L9" s="90"/>
      <c r="M9" s="92">
        <f t="shared" si="0"/>
        <v>0</v>
      </c>
    </row>
    <row r="10" spans="1:13" s="9" customFormat="1" ht="25.5" customHeight="1">
      <c r="A10" s="385"/>
      <c r="B10" s="385"/>
      <c r="C10" s="40" t="s">
        <v>46</v>
      </c>
      <c r="D10" s="90" t="s">
        <v>16</v>
      </c>
      <c r="E10" s="90">
        <v>20.8</v>
      </c>
      <c r="F10" s="90">
        <f>F6*E10</f>
        <v>556.6080000000001</v>
      </c>
      <c r="G10" s="90"/>
      <c r="H10" s="92">
        <f t="shared" si="1"/>
        <v>0</v>
      </c>
      <c r="I10" s="90"/>
      <c r="J10" s="90"/>
      <c r="K10" s="90"/>
      <c r="L10" s="90"/>
      <c r="M10" s="92">
        <f t="shared" si="0"/>
        <v>0</v>
      </c>
    </row>
    <row r="11" spans="1:13" s="9" customFormat="1" ht="25.5" customHeight="1">
      <c r="A11" s="385"/>
      <c r="B11" s="385"/>
      <c r="C11" s="178" t="s">
        <v>171</v>
      </c>
      <c r="D11" s="96" t="s">
        <v>172</v>
      </c>
      <c r="E11" s="96"/>
      <c r="F11" s="96">
        <v>56</v>
      </c>
      <c r="G11" s="90"/>
      <c r="H11" s="90">
        <f t="shared" si="1"/>
        <v>0</v>
      </c>
      <c r="I11" s="90"/>
      <c r="J11" s="90"/>
      <c r="K11" s="90"/>
      <c r="L11" s="90"/>
      <c r="M11" s="90">
        <f t="shared" si="0"/>
        <v>0</v>
      </c>
    </row>
    <row r="12" spans="1:13" s="9" customFormat="1" ht="25.5" customHeight="1">
      <c r="A12" s="385"/>
      <c r="B12" s="385"/>
      <c r="C12" s="178" t="s">
        <v>173</v>
      </c>
      <c r="D12" s="96" t="s">
        <v>172</v>
      </c>
      <c r="E12" s="96"/>
      <c r="F12" s="96">
        <v>1540</v>
      </c>
      <c r="G12" s="90"/>
      <c r="H12" s="90">
        <f t="shared" si="1"/>
        <v>0</v>
      </c>
      <c r="I12" s="90"/>
      <c r="J12" s="90"/>
      <c r="K12" s="90"/>
      <c r="L12" s="90"/>
      <c r="M12" s="90">
        <f t="shared" si="0"/>
        <v>0</v>
      </c>
    </row>
    <row r="13" spans="1:13" s="9" customFormat="1" ht="25.5" customHeight="1">
      <c r="A13" s="386"/>
      <c r="B13" s="386"/>
      <c r="C13" s="78" t="s">
        <v>501</v>
      </c>
      <c r="D13" s="103" t="s">
        <v>172</v>
      </c>
      <c r="E13" s="103"/>
      <c r="F13" s="103">
        <v>1080</v>
      </c>
      <c r="G13" s="191"/>
      <c r="H13" s="191">
        <f t="shared" si="1"/>
        <v>0</v>
      </c>
      <c r="I13" s="191"/>
      <c r="J13" s="191"/>
      <c r="K13" s="49"/>
      <c r="L13" s="49"/>
      <c r="M13" s="49">
        <f t="shared" si="0"/>
        <v>0</v>
      </c>
    </row>
    <row r="14" spans="1:13" s="9" customFormat="1" ht="25.5" customHeight="1">
      <c r="A14" s="214">
        <v>2</v>
      </c>
      <c r="B14" s="94" t="s">
        <v>174</v>
      </c>
      <c r="C14" s="78" t="s">
        <v>502</v>
      </c>
      <c r="D14" s="190" t="s">
        <v>118</v>
      </c>
      <c r="E14" s="103"/>
      <c r="F14" s="103">
        <v>144</v>
      </c>
      <c r="G14" s="191"/>
      <c r="H14" s="191">
        <f t="shared" si="1"/>
        <v>0</v>
      </c>
      <c r="I14" s="191"/>
      <c r="J14" s="191"/>
      <c r="K14" s="49"/>
      <c r="L14" s="49"/>
      <c r="M14" s="56">
        <f t="shared" si="0"/>
        <v>0</v>
      </c>
    </row>
    <row r="15" spans="1:13" s="9" customFormat="1" ht="27" customHeight="1">
      <c r="A15" s="214">
        <v>3</v>
      </c>
      <c r="B15" s="137" t="s">
        <v>174</v>
      </c>
      <c r="C15" s="178" t="s">
        <v>175</v>
      </c>
      <c r="D15" s="194" t="s">
        <v>118</v>
      </c>
      <c r="E15" s="96"/>
      <c r="F15" s="96">
        <v>452</v>
      </c>
      <c r="G15" s="90"/>
      <c r="H15" s="90">
        <f aca="true" t="shared" si="2" ref="H15:H22">G15*F15</f>
        <v>0</v>
      </c>
      <c r="I15" s="90"/>
      <c r="J15" s="90"/>
      <c r="K15" s="90"/>
      <c r="L15" s="90"/>
      <c r="M15" s="37">
        <f aca="true" t="shared" si="3" ref="M15:M21">L15+J15+H15</f>
        <v>0</v>
      </c>
    </row>
    <row r="16" spans="1:13" s="9" customFormat="1" ht="27" customHeight="1">
      <c r="A16" s="214">
        <v>4</v>
      </c>
      <c r="B16" s="94" t="s">
        <v>174</v>
      </c>
      <c r="C16" s="78" t="s">
        <v>503</v>
      </c>
      <c r="D16" s="190" t="s">
        <v>118</v>
      </c>
      <c r="E16" s="103"/>
      <c r="F16" s="103">
        <v>504</v>
      </c>
      <c r="G16" s="191"/>
      <c r="H16" s="191">
        <f t="shared" si="2"/>
        <v>0</v>
      </c>
      <c r="I16" s="191"/>
      <c r="J16" s="191"/>
      <c r="K16" s="49"/>
      <c r="L16" s="49"/>
      <c r="M16" s="56">
        <f t="shared" si="3"/>
        <v>0</v>
      </c>
    </row>
    <row r="17" spans="1:13" s="9" customFormat="1" ht="37.5" customHeight="1">
      <c r="A17" s="214">
        <v>5</v>
      </c>
      <c r="B17" s="137" t="s">
        <v>174</v>
      </c>
      <c r="C17" s="178" t="s">
        <v>176</v>
      </c>
      <c r="D17" s="194" t="s">
        <v>118</v>
      </c>
      <c r="E17" s="96"/>
      <c r="F17" s="96">
        <v>8</v>
      </c>
      <c r="G17" s="90"/>
      <c r="H17" s="90">
        <f t="shared" si="2"/>
        <v>0</v>
      </c>
      <c r="I17" s="90"/>
      <c r="J17" s="90"/>
      <c r="K17" s="90"/>
      <c r="L17" s="90"/>
      <c r="M17" s="37">
        <f t="shared" si="3"/>
        <v>0</v>
      </c>
    </row>
    <row r="18" spans="1:13" s="9" customFormat="1" ht="26.25" customHeight="1">
      <c r="A18" s="214">
        <v>6</v>
      </c>
      <c r="B18" s="137" t="s">
        <v>174</v>
      </c>
      <c r="C18" s="178" t="s">
        <v>177</v>
      </c>
      <c r="D18" s="194" t="s">
        <v>118</v>
      </c>
      <c r="E18" s="96"/>
      <c r="F18" s="96">
        <v>350</v>
      </c>
      <c r="G18" s="90"/>
      <c r="H18" s="90">
        <f t="shared" si="2"/>
        <v>0</v>
      </c>
      <c r="I18" s="90"/>
      <c r="J18" s="90"/>
      <c r="K18" s="90"/>
      <c r="L18" s="90"/>
      <c r="M18" s="37">
        <f t="shared" si="3"/>
        <v>0</v>
      </c>
    </row>
    <row r="19" spans="1:13" s="9" customFormat="1" ht="26.25" customHeight="1">
      <c r="A19" s="214">
        <v>7</v>
      </c>
      <c r="B19" s="94" t="s">
        <v>174</v>
      </c>
      <c r="C19" s="78" t="s">
        <v>504</v>
      </c>
      <c r="D19" s="190" t="s">
        <v>118</v>
      </c>
      <c r="E19" s="103"/>
      <c r="F19" s="103">
        <v>1200</v>
      </c>
      <c r="G19" s="191"/>
      <c r="H19" s="191">
        <f t="shared" si="2"/>
        <v>0</v>
      </c>
      <c r="I19" s="191"/>
      <c r="J19" s="191"/>
      <c r="K19" s="49"/>
      <c r="L19" s="49"/>
      <c r="M19" s="56">
        <f t="shared" si="3"/>
        <v>0</v>
      </c>
    </row>
    <row r="20" spans="1:13" s="9" customFormat="1" ht="25.5" customHeight="1">
      <c r="A20" s="214">
        <v>8</v>
      </c>
      <c r="B20" s="137" t="s">
        <v>174</v>
      </c>
      <c r="C20" s="178" t="s">
        <v>514</v>
      </c>
      <c r="D20" s="194" t="s">
        <v>118</v>
      </c>
      <c r="E20" s="96"/>
      <c r="F20" s="96">
        <v>84</v>
      </c>
      <c r="G20" s="90"/>
      <c r="H20" s="90">
        <f t="shared" si="2"/>
        <v>0</v>
      </c>
      <c r="I20" s="90"/>
      <c r="J20" s="90"/>
      <c r="K20" s="90"/>
      <c r="L20" s="90"/>
      <c r="M20" s="37">
        <f t="shared" si="3"/>
        <v>0</v>
      </c>
    </row>
    <row r="21" spans="1:13" s="9" customFormat="1" ht="24.75" customHeight="1">
      <c r="A21" s="90">
        <v>9</v>
      </c>
      <c r="B21" s="137" t="s">
        <v>174</v>
      </c>
      <c r="C21" s="178" t="s">
        <v>178</v>
      </c>
      <c r="D21" s="194" t="s">
        <v>118</v>
      </c>
      <c r="E21" s="96"/>
      <c r="F21" s="96">
        <v>4</v>
      </c>
      <c r="G21" s="90"/>
      <c r="H21" s="90">
        <f t="shared" si="2"/>
        <v>0</v>
      </c>
      <c r="I21" s="90"/>
      <c r="J21" s="90"/>
      <c r="K21" s="90"/>
      <c r="L21" s="90"/>
      <c r="M21" s="37">
        <f t="shared" si="3"/>
        <v>0</v>
      </c>
    </row>
    <row r="22" spans="1:13" s="9" customFormat="1" ht="25.5" customHeight="1">
      <c r="A22" s="384">
        <v>10</v>
      </c>
      <c r="B22" s="384" t="s">
        <v>179</v>
      </c>
      <c r="C22" s="178" t="s">
        <v>180</v>
      </c>
      <c r="D22" s="96" t="s">
        <v>181</v>
      </c>
      <c r="E22" s="96"/>
      <c r="F22" s="96">
        <v>2</v>
      </c>
      <c r="G22" s="90"/>
      <c r="H22" s="90">
        <f t="shared" si="2"/>
        <v>0</v>
      </c>
      <c r="I22" s="90"/>
      <c r="J22" s="90"/>
      <c r="K22" s="90"/>
      <c r="L22" s="90"/>
      <c r="M22" s="91">
        <f>SUM(M23:M26)</f>
        <v>0</v>
      </c>
    </row>
    <row r="23" spans="1:13" s="9" customFormat="1" ht="25.5" customHeight="1">
      <c r="A23" s="385"/>
      <c r="B23" s="385"/>
      <c r="C23" s="47" t="s">
        <v>685</v>
      </c>
      <c r="D23" s="103" t="s">
        <v>181</v>
      </c>
      <c r="E23" s="254">
        <v>1</v>
      </c>
      <c r="F23" s="254">
        <f>F22*E23</f>
        <v>2</v>
      </c>
      <c r="G23" s="254"/>
      <c r="H23" s="254"/>
      <c r="I23" s="254"/>
      <c r="J23" s="50">
        <f>I23*F23</f>
        <v>0</v>
      </c>
      <c r="K23" s="254"/>
      <c r="L23" s="254"/>
      <c r="M23" s="50">
        <f>L23+J23+H23</f>
        <v>0</v>
      </c>
    </row>
    <row r="24" spans="1:13" s="9" customFormat="1" ht="25.5" customHeight="1">
      <c r="A24" s="385"/>
      <c r="B24" s="385"/>
      <c r="C24" s="40" t="s">
        <v>182</v>
      </c>
      <c r="D24" s="90" t="s">
        <v>16</v>
      </c>
      <c r="E24" s="90">
        <v>0.03</v>
      </c>
      <c r="F24" s="90">
        <f>F22*E24</f>
        <v>0.06</v>
      </c>
      <c r="G24" s="90"/>
      <c r="H24" s="90"/>
      <c r="I24" s="90"/>
      <c r="J24" s="90"/>
      <c r="K24" s="90"/>
      <c r="L24" s="90">
        <f>K24*F24</f>
        <v>0</v>
      </c>
      <c r="M24" s="92">
        <f>L24+J24+H24</f>
        <v>0</v>
      </c>
    </row>
    <row r="25" spans="1:13" s="9" customFormat="1" ht="25.5" customHeight="1">
      <c r="A25" s="385"/>
      <c r="B25" s="385"/>
      <c r="C25" s="40" t="s">
        <v>183</v>
      </c>
      <c r="D25" s="90" t="s">
        <v>84</v>
      </c>
      <c r="E25" s="90">
        <v>1</v>
      </c>
      <c r="F25" s="90">
        <f>F22*E25</f>
        <v>2</v>
      </c>
      <c r="G25" s="90"/>
      <c r="H25" s="92">
        <f>G25*F25</f>
        <v>0</v>
      </c>
      <c r="I25" s="90"/>
      <c r="J25" s="90"/>
      <c r="K25" s="90"/>
      <c r="L25" s="90"/>
      <c r="M25" s="92">
        <f>L25+J25+H25</f>
        <v>0</v>
      </c>
    </row>
    <row r="26" spans="1:13" s="9" customFormat="1" ht="25.5" customHeight="1">
      <c r="A26" s="386"/>
      <c r="B26" s="386"/>
      <c r="C26" s="40" t="s">
        <v>46</v>
      </c>
      <c r="D26" s="90" t="s">
        <v>16</v>
      </c>
      <c r="E26" s="90">
        <v>0.18</v>
      </c>
      <c r="F26" s="90">
        <f>F22*E26</f>
        <v>0.36</v>
      </c>
      <c r="G26" s="90"/>
      <c r="H26" s="92">
        <f>G26*F26</f>
        <v>0</v>
      </c>
      <c r="I26" s="90"/>
      <c r="J26" s="90"/>
      <c r="K26" s="90"/>
      <c r="L26" s="90"/>
      <c r="M26" s="92">
        <f>L26+J26+H26</f>
        <v>0</v>
      </c>
    </row>
    <row r="27" spans="1:13" s="9" customFormat="1" ht="27.75" customHeight="1">
      <c r="A27" s="384">
        <v>11</v>
      </c>
      <c r="B27" s="384" t="s">
        <v>761</v>
      </c>
      <c r="C27" s="88" t="s">
        <v>184</v>
      </c>
      <c r="D27" s="194" t="s">
        <v>185</v>
      </c>
      <c r="E27" s="194"/>
      <c r="F27" s="194">
        <v>0.5</v>
      </c>
      <c r="G27" s="194"/>
      <c r="H27" s="90"/>
      <c r="I27" s="90"/>
      <c r="J27" s="90"/>
      <c r="K27" s="90"/>
      <c r="L27" s="90"/>
      <c r="M27" s="195">
        <f>SUM(M28:M35)</f>
        <v>0</v>
      </c>
    </row>
    <row r="28" spans="1:13" s="9" customFormat="1" ht="25.5" customHeight="1">
      <c r="A28" s="385"/>
      <c r="B28" s="385"/>
      <c r="C28" s="88" t="s">
        <v>44</v>
      </c>
      <c r="D28" s="90" t="s">
        <v>45</v>
      </c>
      <c r="E28" s="90">
        <v>222</v>
      </c>
      <c r="F28" s="90">
        <f>F27*E28</f>
        <v>111</v>
      </c>
      <c r="G28" s="37"/>
      <c r="H28" s="90"/>
      <c r="I28" s="90"/>
      <c r="J28" s="90">
        <f>I28*F28</f>
        <v>0</v>
      </c>
      <c r="K28" s="90"/>
      <c r="L28" s="92"/>
      <c r="M28" s="92">
        <f aca="true" t="shared" si="4" ref="M28:M35">L28+J28+H28</f>
        <v>0</v>
      </c>
    </row>
    <row r="29" spans="1:13" s="9" customFormat="1" ht="25.5" customHeight="1">
      <c r="A29" s="385"/>
      <c r="B29" s="385"/>
      <c r="C29" s="88" t="s">
        <v>68</v>
      </c>
      <c r="D29" s="90" t="s">
        <v>186</v>
      </c>
      <c r="E29" s="90">
        <v>19.6</v>
      </c>
      <c r="F29" s="90">
        <f>E29*F27</f>
        <v>9.8</v>
      </c>
      <c r="G29" s="37"/>
      <c r="H29" s="90"/>
      <c r="I29" s="90"/>
      <c r="J29" s="90"/>
      <c r="K29" s="90"/>
      <c r="L29" s="92">
        <f>K29*F29</f>
        <v>0</v>
      </c>
      <c r="M29" s="92">
        <f t="shared" si="4"/>
        <v>0</v>
      </c>
    </row>
    <row r="30" spans="1:13" s="9" customFormat="1" ht="25.5" customHeight="1">
      <c r="A30" s="385"/>
      <c r="B30" s="385"/>
      <c r="C30" s="88" t="s">
        <v>762</v>
      </c>
      <c r="D30" s="90" t="s">
        <v>118</v>
      </c>
      <c r="E30" s="90"/>
      <c r="F30" s="90">
        <v>2</v>
      </c>
      <c r="G30" s="90"/>
      <c r="H30" s="90">
        <f aca="true" t="shared" si="5" ref="H30:H35">G30*F30</f>
        <v>0</v>
      </c>
      <c r="I30" s="90"/>
      <c r="J30" s="90"/>
      <c r="K30" s="90"/>
      <c r="L30" s="92"/>
      <c r="M30" s="92">
        <f t="shared" si="4"/>
        <v>0</v>
      </c>
    </row>
    <row r="31" spans="1:13" s="9" customFormat="1" ht="25.5" customHeight="1">
      <c r="A31" s="385"/>
      <c r="B31" s="385"/>
      <c r="C31" s="39" t="s">
        <v>396</v>
      </c>
      <c r="D31" s="194" t="s">
        <v>57</v>
      </c>
      <c r="E31" s="194">
        <v>8.3</v>
      </c>
      <c r="F31" s="194">
        <f>E31*F27</f>
        <v>4.15</v>
      </c>
      <c r="G31" s="194"/>
      <c r="H31" s="90">
        <f t="shared" si="5"/>
        <v>0</v>
      </c>
      <c r="I31" s="90"/>
      <c r="J31" s="90"/>
      <c r="K31" s="90"/>
      <c r="L31" s="90"/>
      <c r="M31" s="92">
        <f t="shared" si="4"/>
        <v>0</v>
      </c>
    </row>
    <row r="32" spans="1:13" s="9" customFormat="1" ht="25.5" customHeight="1">
      <c r="A32" s="385"/>
      <c r="B32" s="385"/>
      <c r="C32" s="88" t="s">
        <v>82</v>
      </c>
      <c r="D32" s="194" t="s">
        <v>57</v>
      </c>
      <c r="E32" s="194">
        <v>1.72</v>
      </c>
      <c r="F32" s="194">
        <f>E32*F27</f>
        <v>0.86</v>
      </c>
      <c r="G32" s="194"/>
      <c r="H32" s="90">
        <f t="shared" si="5"/>
        <v>0</v>
      </c>
      <c r="I32" s="90"/>
      <c r="J32" s="90"/>
      <c r="K32" s="90"/>
      <c r="L32" s="90"/>
      <c r="M32" s="92">
        <f t="shared" si="4"/>
        <v>0</v>
      </c>
    </row>
    <row r="33" spans="1:13" s="9" customFormat="1" ht="25.5" customHeight="1">
      <c r="A33" s="385"/>
      <c r="B33" s="385"/>
      <c r="C33" s="88" t="s">
        <v>763</v>
      </c>
      <c r="D33" s="194" t="s">
        <v>14</v>
      </c>
      <c r="E33" s="194">
        <v>0.37</v>
      </c>
      <c r="F33" s="194">
        <f>F27*E33</f>
        <v>0.185</v>
      </c>
      <c r="G33" s="194"/>
      <c r="H33" s="90">
        <f t="shared" si="5"/>
        <v>0</v>
      </c>
      <c r="I33" s="90"/>
      <c r="J33" s="90"/>
      <c r="K33" s="90"/>
      <c r="L33" s="90"/>
      <c r="M33" s="92">
        <f>H33+J33+L33</f>
        <v>0</v>
      </c>
    </row>
    <row r="34" spans="1:13" s="9" customFormat="1" ht="25.5" customHeight="1">
      <c r="A34" s="385"/>
      <c r="B34" s="385"/>
      <c r="C34" s="88" t="s">
        <v>682</v>
      </c>
      <c r="D34" s="194" t="s">
        <v>14</v>
      </c>
      <c r="E34" s="194">
        <v>0.51</v>
      </c>
      <c r="F34" s="194">
        <f>F27*E34</f>
        <v>0.255</v>
      </c>
      <c r="G34" s="194"/>
      <c r="H34" s="90">
        <f t="shared" si="5"/>
        <v>0</v>
      </c>
      <c r="I34" s="90"/>
      <c r="J34" s="90"/>
      <c r="K34" s="90"/>
      <c r="L34" s="90"/>
      <c r="M34" s="92">
        <f>H34+J34+L34</f>
        <v>0</v>
      </c>
    </row>
    <row r="35" spans="1:13" s="9" customFormat="1" ht="25.5" customHeight="1">
      <c r="A35" s="386"/>
      <c r="B35" s="386"/>
      <c r="C35" s="39" t="s">
        <v>123</v>
      </c>
      <c r="D35" s="90" t="s">
        <v>186</v>
      </c>
      <c r="E35" s="90">
        <v>31.7</v>
      </c>
      <c r="F35" s="90">
        <f>E35*F27</f>
        <v>15.85</v>
      </c>
      <c r="G35" s="37"/>
      <c r="H35" s="90">
        <f t="shared" si="5"/>
        <v>0</v>
      </c>
      <c r="I35" s="90"/>
      <c r="J35" s="90"/>
      <c r="K35" s="90"/>
      <c r="L35" s="92"/>
      <c r="M35" s="92">
        <f t="shared" si="4"/>
        <v>0</v>
      </c>
    </row>
    <row r="36" spans="1:13" s="9" customFormat="1" ht="38.25" customHeight="1">
      <c r="A36" s="180">
        <v>12</v>
      </c>
      <c r="B36" s="41" t="s">
        <v>187</v>
      </c>
      <c r="C36" s="178" t="s">
        <v>809</v>
      </c>
      <c r="D36" s="96" t="s">
        <v>156</v>
      </c>
      <c r="E36" s="96"/>
      <c r="F36" s="96">
        <v>2</v>
      </c>
      <c r="G36" s="90"/>
      <c r="H36" s="90">
        <f>G36*F36</f>
        <v>0</v>
      </c>
      <c r="I36" s="90"/>
      <c r="J36" s="90">
        <f>I36*F36</f>
        <v>0</v>
      </c>
      <c r="K36" s="90"/>
      <c r="L36" s="90">
        <f>K36*F36</f>
        <v>0</v>
      </c>
      <c r="M36" s="37">
        <f>L36+J36+H36</f>
        <v>0</v>
      </c>
    </row>
    <row r="37" spans="1:13" s="9" customFormat="1" ht="24" customHeight="1">
      <c r="A37" s="4">
        <v>13</v>
      </c>
      <c r="B37" s="20"/>
      <c r="C37" s="5" t="s">
        <v>4</v>
      </c>
      <c r="D37" s="4"/>
      <c r="E37" s="4"/>
      <c r="F37" s="4"/>
      <c r="G37" s="4"/>
      <c r="H37" s="6">
        <f>SUM(H6:H36)</f>
        <v>0</v>
      </c>
      <c r="I37" s="6"/>
      <c r="J37" s="6">
        <f>SUM(J6:J36)</f>
        <v>0</v>
      </c>
      <c r="K37" s="6"/>
      <c r="L37" s="6">
        <f>SUM(L6:L36)</f>
        <v>0</v>
      </c>
      <c r="M37" s="6">
        <f>L37+J37+H37</f>
        <v>0</v>
      </c>
    </row>
    <row r="38" spans="1:13" s="9" customFormat="1" ht="24" customHeight="1">
      <c r="A38" s="1">
        <v>14</v>
      </c>
      <c r="B38" s="18"/>
      <c r="C38" s="7" t="s">
        <v>889</v>
      </c>
      <c r="D38" s="1" t="s">
        <v>8</v>
      </c>
      <c r="E38" s="1"/>
      <c r="F38" s="1"/>
      <c r="G38" s="1"/>
      <c r="H38" s="2"/>
      <c r="I38" s="2"/>
      <c r="J38" s="3"/>
      <c r="K38" s="2"/>
      <c r="L38" s="2"/>
      <c r="M38" s="8">
        <f>M37*F38/100</f>
        <v>0</v>
      </c>
    </row>
    <row r="39" spans="1:13" s="9" customFormat="1" ht="24" customHeight="1">
      <c r="A39" s="147">
        <v>15</v>
      </c>
      <c r="B39" s="19"/>
      <c r="C39" s="14" t="s">
        <v>4</v>
      </c>
      <c r="D39" s="1"/>
      <c r="E39" s="1"/>
      <c r="F39" s="1"/>
      <c r="G39" s="1"/>
      <c r="H39" s="1"/>
      <c r="I39" s="1"/>
      <c r="J39" s="1"/>
      <c r="K39" s="1"/>
      <c r="L39" s="1"/>
      <c r="M39" s="3">
        <f>M38+M37</f>
        <v>0</v>
      </c>
    </row>
    <row r="40" spans="1:13" s="9" customFormat="1" ht="24" customHeight="1">
      <c r="A40" s="147">
        <v>16</v>
      </c>
      <c r="B40" s="19"/>
      <c r="C40" s="15" t="s">
        <v>888</v>
      </c>
      <c r="D40" s="1" t="s">
        <v>8</v>
      </c>
      <c r="E40" s="1"/>
      <c r="F40" s="1"/>
      <c r="G40" s="1"/>
      <c r="H40" s="1"/>
      <c r="I40" s="1"/>
      <c r="J40" s="1"/>
      <c r="K40" s="1"/>
      <c r="L40" s="1"/>
      <c r="M40" s="16">
        <f>M39*F40/100</f>
        <v>0</v>
      </c>
    </row>
    <row r="41" spans="1:13" s="9" customFormat="1" ht="24" customHeight="1">
      <c r="A41" s="149">
        <v>17</v>
      </c>
      <c r="B41" s="150"/>
      <c r="C41" s="151" t="s">
        <v>10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3">
        <f>M40+M39</f>
        <v>0</v>
      </c>
    </row>
    <row r="42" spans="1:13" s="9" customFormat="1" ht="20.25" customHeight="1">
      <c r="A42" s="381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</row>
    <row r="43" spans="1:13" s="9" customFormat="1" ht="23.25" customHeight="1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</row>
    <row r="44" spans="1:13" s="9" customFormat="1" ht="18.75" customHeight="1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</row>
    <row r="45" spans="1:13" s="9" customFormat="1" ht="18.75" customHeight="1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</row>
    <row r="46" spans="1:13" s="9" customFormat="1" ht="20.25" customHeight="1">
      <c r="A46" s="383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</row>
    <row r="47" spans="1:13" s="9" customFormat="1" ht="16.5" customHeight="1">
      <c r="A47" s="383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</row>
    <row r="48" spans="1:13" s="9" customFormat="1" ht="18.75" customHeight="1">
      <c r="A48" s="383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</row>
    <row r="49" spans="1:13" s="9" customFormat="1" ht="19.5" customHeight="1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</row>
    <row r="50" spans="1:13" s="9" customFormat="1" ht="15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</row>
    <row r="51" spans="1:13" s="9" customFormat="1" ht="15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</row>
    <row r="52" spans="1:13" s="9" customFormat="1" ht="15">
      <c r="A52" s="380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</row>
    <row r="53" spans="1:13" s="9" customFormat="1" ht="15">
      <c r="A53" s="380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</row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</sheetData>
  <sheetProtection/>
  <mergeCells count="24">
    <mergeCell ref="A1:M1"/>
    <mergeCell ref="A2:M2"/>
    <mergeCell ref="A3:A4"/>
    <mergeCell ref="B3:B4"/>
    <mergeCell ref="C3:C4"/>
    <mergeCell ref="D3:D4"/>
    <mergeCell ref="E3:E4"/>
    <mergeCell ref="F3:F4"/>
    <mergeCell ref="B27:B35"/>
    <mergeCell ref="A27:A35"/>
    <mergeCell ref="G3:H3"/>
    <mergeCell ref="I3:J3"/>
    <mergeCell ref="K3:L3"/>
    <mergeCell ref="M3:M4"/>
    <mergeCell ref="B22:B26"/>
    <mergeCell ref="A22:A26"/>
    <mergeCell ref="B6:B13"/>
    <mergeCell ref="A6:A13"/>
    <mergeCell ref="A51:M51"/>
    <mergeCell ref="A52:M52"/>
    <mergeCell ref="A53:M53"/>
    <mergeCell ref="A42:M45"/>
    <mergeCell ref="A46:M49"/>
    <mergeCell ref="A50:M50"/>
  </mergeCells>
  <printOptions/>
  <pageMargins left="0.38" right="0.7" top="0.75" bottom="0.75" header="0.3" footer="0.3"/>
  <pageSetup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63"/>
  <sheetViews>
    <sheetView zoomScale="90" zoomScaleNormal="90" zoomScalePageLayoutView="0" workbookViewId="0" topLeftCell="A1">
      <selection activeCell="K6" sqref="K6:K146"/>
    </sheetView>
  </sheetViews>
  <sheetFormatPr defaultColWidth="9.140625" defaultRowHeight="15"/>
  <cols>
    <col min="1" max="1" width="6.421875" style="0" customWidth="1"/>
    <col min="2" max="2" width="11.28125" style="9" customWidth="1"/>
    <col min="3" max="3" width="60.57421875" style="0" customWidth="1"/>
    <col min="4" max="4" width="8.7109375" style="0" customWidth="1"/>
    <col min="6" max="6" width="10.57421875" style="0" customWidth="1"/>
    <col min="7" max="7" width="9.8515625" style="0" customWidth="1"/>
    <col min="8" max="8" width="13.8515625" style="0" customWidth="1"/>
    <col min="9" max="9" width="10.8515625" style="0" customWidth="1"/>
    <col min="10" max="10" width="11.57421875" style="0" customWidth="1"/>
    <col min="11" max="11" width="12.00390625" style="0" customWidth="1"/>
    <col min="12" max="12" width="11.8515625" style="0" customWidth="1"/>
    <col min="13" max="13" width="14.8515625" style="0" customWidth="1"/>
  </cols>
  <sheetData>
    <row r="1" spans="1:13" ht="63" customHeight="1">
      <c r="A1" s="320" t="s">
        <v>879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9" customFormat="1" ht="33.75" customHeight="1">
      <c r="A2" s="400" t="s">
        <v>130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3" s="9" customFormat="1" ht="20.25" customHeight="1">
      <c r="A3" s="374" t="s">
        <v>7</v>
      </c>
      <c r="B3" s="376" t="s">
        <v>41</v>
      </c>
      <c r="C3" s="388" t="s">
        <v>9</v>
      </c>
      <c r="D3" s="370" t="s">
        <v>0</v>
      </c>
      <c r="E3" s="376" t="s">
        <v>41</v>
      </c>
      <c r="F3" s="370" t="s">
        <v>1</v>
      </c>
      <c r="G3" s="368" t="s">
        <v>2</v>
      </c>
      <c r="H3" s="369"/>
      <c r="I3" s="368" t="s">
        <v>5</v>
      </c>
      <c r="J3" s="369"/>
      <c r="K3" s="368" t="s">
        <v>6</v>
      </c>
      <c r="L3" s="369"/>
      <c r="M3" s="370" t="s">
        <v>4</v>
      </c>
    </row>
    <row r="4" spans="1:13" s="9" customFormat="1" ht="31.5" customHeight="1">
      <c r="A4" s="375"/>
      <c r="B4" s="377"/>
      <c r="C4" s="389"/>
      <c r="D4" s="371"/>
      <c r="E4" s="377"/>
      <c r="F4" s="371"/>
      <c r="G4" s="10" t="s">
        <v>3</v>
      </c>
      <c r="H4" s="11" t="s">
        <v>4</v>
      </c>
      <c r="I4" s="10" t="s">
        <v>3</v>
      </c>
      <c r="J4" s="11" t="s">
        <v>4</v>
      </c>
      <c r="K4" s="10" t="s">
        <v>3</v>
      </c>
      <c r="L4" s="11" t="s">
        <v>4</v>
      </c>
      <c r="M4" s="371"/>
    </row>
    <row r="5" spans="1:13" s="9" customFormat="1" ht="19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9" customFormat="1" ht="28.5" customHeight="1">
      <c r="A6" s="163">
        <v>1</v>
      </c>
      <c r="B6" s="163"/>
      <c r="C6" s="132" t="s">
        <v>136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9" customFormat="1" ht="22.5" customHeight="1">
      <c r="A7" s="390">
        <v>2</v>
      </c>
      <c r="B7" s="393" t="s">
        <v>131</v>
      </c>
      <c r="C7" s="74" t="s">
        <v>132</v>
      </c>
      <c r="D7" s="103" t="s">
        <v>133</v>
      </c>
      <c r="E7" s="103"/>
      <c r="F7" s="95">
        <v>2</v>
      </c>
      <c r="G7" s="50"/>
      <c r="H7" s="50"/>
      <c r="I7" s="50"/>
      <c r="J7" s="50"/>
      <c r="K7" s="50"/>
      <c r="L7" s="50"/>
      <c r="M7" s="52">
        <f>SUM(M8:M11)</f>
        <v>0</v>
      </c>
    </row>
    <row r="8" spans="1:13" s="9" customFormat="1" ht="22.5" customHeight="1">
      <c r="A8" s="391"/>
      <c r="B8" s="394"/>
      <c r="C8" s="74" t="s">
        <v>44</v>
      </c>
      <c r="D8" s="103" t="s">
        <v>45</v>
      </c>
      <c r="E8" s="103">
        <v>18.3</v>
      </c>
      <c r="F8" s="95">
        <f>F7*E8</f>
        <v>36.6</v>
      </c>
      <c r="G8" s="50"/>
      <c r="H8" s="50"/>
      <c r="I8" s="50"/>
      <c r="J8" s="50">
        <f>I8*F8</f>
        <v>0</v>
      </c>
      <c r="K8" s="52"/>
      <c r="L8" s="50"/>
      <c r="M8" s="50">
        <f>L8+J8+H8</f>
        <v>0</v>
      </c>
    </row>
    <row r="9" spans="1:13" s="9" customFormat="1" ht="22.5" customHeight="1">
      <c r="A9" s="391"/>
      <c r="B9" s="394"/>
      <c r="C9" s="74" t="s">
        <v>68</v>
      </c>
      <c r="D9" s="103" t="s">
        <v>16</v>
      </c>
      <c r="E9" s="103">
        <v>1.51</v>
      </c>
      <c r="F9" s="95">
        <f>F7*E9</f>
        <v>3.02</v>
      </c>
      <c r="G9" s="50"/>
      <c r="H9" s="50"/>
      <c r="I9" s="50"/>
      <c r="J9" s="50"/>
      <c r="K9" s="52"/>
      <c r="L9" s="50">
        <f>K9*F9</f>
        <v>0</v>
      </c>
      <c r="M9" s="50">
        <f>L9+J9+H9</f>
        <v>0</v>
      </c>
    </row>
    <row r="10" spans="1:13" s="9" customFormat="1" ht="22.5" customHeight="1">
      <c r="A10" s="391"/>
      <c r="B10" s="394"/>
      <c r="C10" s="74" t="s">
        <v>132</v>
      </c>
      <c r="D10" s="103" t="s">
        <v>84</v>
      </c>
      <c r="E10" s="103">
        <v>1</v>
      </c>
      <c r="F10" s="95">
        <f>F7*E10</f>
        <v>2</v>
      </c>
      <c r="G10" s="50"/>
      <c r="H10" s="50">
        <f>G10*F10</f>
        <v>0</v>
      </c>
      <c r="I10" s="50"/>
      <c r="J10" s="50"/>
      <c r="K10" s="52"/>
      <c r="L10" s="50"/>
      <c r="M10" s="50">
        <f>L10+J10+H10</f>
        <v>0</v>
      </c>
    </row>
    <row r="11" spans="1:13" s="9" customFormat="1" ht="22.5" customHeight="1">
      <c r="A11" s="392"/>
      <c r="B11" s="395"/>
      <c r="C11" s="74" t="s">
        <v>46</v>
      </c>
      <c r="D11" s="103" t="s">
        <v>16</v>
      </c>
      <c r="E11" s="103">
        <v>2.32</v>
      </c>
      <c r="F11" s="95">
        <f>E11*F7</f>
        <v>4.64</v>
      </c>
      <c r="G11" s="50"/>
      <c r="H11" s="50">
        <f>G11*F11</f>
        <v>0</v>
      </c>
      <c r="I11" s="50"/>
      <c r="J11" s="50"/>
      <c r="K11" s="52"/>
      <c r="L11" s="50"/>
      <c r="M11" s="50">
        <f>L11+J11+H11</f>
        <v>0</v>
      </c>
    </row>
    <row r="12" spans="1:13" s="9" customFormat="1" ht="36" customHeight="1">
      <c r="A12" s="390">
        <v>3</v>
      </c>
      <c r="B12" s="393" t="s">
        <v>134</v>
      </c>
      <c r="C12" s="78" t="s">
        <v>441</v>
      </c>
      <c r="D12" s="103" t="s">
        <v>135</v>
      </c>
      <c r="E12" s="103"/>
      <c r="F12" s="138">
        <v>0.032</v>
      </c>
      <c r="G12" s="50"/>
      <c r="H12" s="50"/>
      <c r="I12" s="50"/>
      <c r="J12" s="50"/>
      <c r="K12" s="52"/>
      <c r="L12" s="50"/>
      <c r="M12" s="52">
        <f>SUM(M13:M16)</f>
        <v>0</v>
      </c>
    </row>
    <row r="13" spans="1:13" s="9" customFormat="1" ht="24" customHeight="1">
      <c r="A13" s="391"/>
      <c r="B13" s="394"/>
      <c r="C13" s="47" t="s">
        <v>687</v>
      </c>
      <c r="D13" s="103" t="s">
        <v>45</v>
      </c>
      <c r="E13" s="103">
        <v>119</v>
      </c>
      <c r="F13" s="95">
        <f>F12*E13</f>
        <v>3.8080000000000003</v>
      </c>
      <c r="G13" s="50"/>
      <c r="H13" s="50"/>
      <c r="I13" s="90"/>
      <c r="J13" s="50">
        <f>I13*F13</f>
        <v>0</v>
      </c>
      <c r="K13" s="52"/>
      <c r="L13" s="50"/>
      <c r="M13" s="50">
        <f>L13+J13+H13</f>
        <v>0</v>
      </c>
    </row>
    <row r="14" spans="1:13" s="9" customFormat="1" ht="24" customHeight="1">
      <c r="A14" s="391"/>
      <c r="B14" s="394"/>
      <c r="C14" s="74" t="s">
        <v>68</v>
      </c>
      <c r="D14" s="103" t="s">
        <v>16</v>
      </c>
      <c r="E14" s="103">
        <v>67.5</v>
      </c>
      <c r="F14" s="95">
        <f>F12*E14</f>
        <v>2.16</v>
      </c>
      <c r="G14" s="50"/>
      <c r="H14" s="50"/>
      <c r="I14" s="50"/>
      <c r="J14" s="50"/>
      <c r="K14" s="52"/>
      <c r="L14" s="50">
        <f>K14*F14</f>
        <v>0</v>
      </c>
      <c r="M14" s="50">
        <f>L14+J14+H14</f>
        <v>0</v>
      </c>
    </row>
    <row r="15" spans="1:13" s="9" customFormat="1" ht="24" customHeight="1">
      <c r="A15" s="391"/>
      <c r="B15" s="394"/>
      <c r="C15" s="78" t="s">
        <v>442</v>
      </c>
      <c r="D15" s="103" t="s">
        <v>92</v>
      </c>
      <c r="E15" s="103">
        <v>1010</v>
      </c>
      <c r="F15" s="95">
        <f>F12*E15</f>
        <v>32.32</v>
      </c>
      <c r="G15" s="50"/>
      <c r="H15" s="50">
        <f>G15*F15</f>
        <v>0</v>
      </c>
      <c r="I15" s="50"/>
      <c r="J15" s="50"/>
      <c r="K15" s="52"/>
      <c r="L15" s="50"/>
      <c r="M15" s="50">
        <f>L15+J15+H15</f>
        <v>0</v>
      </c>
    </row>
    <row r="16" spans="1:13" s="9" customFormat="1" ht="24" customHeight="1">
      <c r="A16" s="392"/>
      <c r="B16" s="395"/>
      <c r="C16" s="74" t="s">
        <v>46</v>
      </c>
      <c r="D16" s="103" t="s">
        <v>16</v>
      </c>
      <c r="E16" s="103">
        <v>2.16</v>
      </c>
      <c r="F16" s="95">
        <f>E16*F12</f>
        <v>0.06912</v>
      </c>
      <c r="G16" s="50"/>
      <c r="H16" s="50">
        <f>G16*F16</f>
        <v>0</v>
      </c>
      <c r="I16" s="50"/>
      <c r="J16" s="50"/>
      <c r="K16" s="52"/>
      <c r="L16" s="50"/>
      <c r="M16" s="50">
        <f>L16+J16+H16</f>
        <v>0</v>
      </c>
    </row>
    <row r="17" spans="1:13" s="9" customFormat="1" ht="27.75" customHeight="1">
      <c r="A17" s="390">
        <v>4</v>
      </c>
      <c r="B17" s="393" t="s">
        <v>137</v>
      </c>
      <c r="C17" s="100" t="s">
        <v>138</v>
      </c>
      <c r="D17" s="103" t="s">
        <v>139</v>
      </c>
      <c r="E17" s="103"/>
      <c r="F17" s="95">
        <v>0.68</v>
      </c>
      <c r="G17" s="50"/>
      <c r="H17" s="50"/>
      <c r="I17" s="50"/>
      <c r="J17" s="50"/>
      <c r="K17" s="52"/>
      <c r="L17" s="50"/>
      <c r="M17" s="52">
        <f>SUM(M18:M22)</f>
        <v>0</v>
      </c>
    </row>
    <row r="18" spans="1:13" s="9" customFormat="1" ht="27.75" customHeight="1">
      <c r="A18" s="391"/>
      <c r="B18" s="394"/>
      <c r="C18" s="74" t="s">
        <v>44</v>
      </c>
      <c r="D18" s="103" t="s">
        <v>45</v>
      </c>
      <c r="E18" s="103">
        <v>86.3</v>
      </c>
      <c r="F18" s="95">
        <f>F17*E18</f>
        <v>58.684000000000005</v>
      </c>
      <c r="G18" s="50"/>
      <c r="H18" s="50"/>
      <c r="I18" s="90"/>
      <c r="J18" s="50">
        <f>I18*F18</f>
        <v>0</v>
      </c>
      <c r="K18" s="52"/>
      <c r="L18" s="50"/>
      <c r="M18" s="50">
        <f>L18+J18+H18</f>
        <v>0</v>
      </c>
    </row>
    <row r="19" spans="1:13" s="9" customFormat="1" ht="27.75" customHeight="1">
      <c r="A19" s="391"/>
      <c r="B19" s="394"/>
      <c r="C19" s="74" t="s">
        <v>68</v>
      </c>
      <c r="D19" s="103" t="s">
        <v>16</v>
      </c>
      <c r="E19" s="103">
        <v>6.78</v>
      </c>
      <c r="F19" s="95">
        <f>F17*E19</f>
        <v>4.6104</v>
      </c>
      <c r="G19" s="50"/>
      <c r="H19" s="50"/>
      <c r="I19" s="50"/>
      <c r="J19" s="50"/>
      <c r="K19" s="52"/>
      <c r="L19" s="50">
        <f>K19*F19</f>
        <v>0</v>
      </c>
      <c r="M19" s="50">
        <f>L19+J19+H19</f>
        <v>0</v>
      </c>
    </row>
    <row r="20" spans="1:13" s="9" customFormat="1" ht="27.75" customHeight="1">
      <c r="A20" s="391"/>
      <c r="B20" s="394"/>
      <c r="C20" s="74" t="s">
        <v>443</v>
      </c>
      <c r="D20" s="103" t="s">
        <v>140</v>
      </c>
      <c r="E20" s="103">
        <v>100</v>
      </c>
      <c r="F20" s="95">
        <f>F17*E20</f>
        <v>68</v>
      </c>
      <c r="G20" s="50"/>
      <c r="H20" s="50">
        <f>G20*F20</f>
        <v>0</v>
      </c>
      <c r="I20" s="50"/>
      <c r="J20" s="50"/>
      <c r="K20" s="52"/>
      <c r="L20" s="50"/>
      <c r="M20" s="50">
        <f>L20+J20+H20</f>
        <v>0</v>
      </c>
    </row>
    <row r="21" spans="1:13" s="9" customFormat="1" ht="27.75" customHeight="1">
      <c r="A21" s="391"/>
      <c r="B21" s="394"/>
      <c r="C21" s="74" t="s">
        <v>48</v>
      </c>
      <c r="D21" s="103" t="s">
        <v>133</v>
      </c>
      <c r="E21" s="103"/>
      <c r="F21" s="95">
        <v>40</v>
      </c>
      <c r="G21" s="50"/>
      <c r="H21" s="50">
        <f>G21*F21</f>
        <v>0</v>
      </c>
      <c r="I21" s="50"/>
      <c r="J21" s="50"/>
      <c r="K21" s="50"/>
      <c r="L21" s="50"/>
      <c r="M21" s="50">
        <f>L21+J21+H21</f>
        <v>0</v>
      </c>
    </row>
    <row r="22" spans="1:13" s="9" customFormat="1" ht="27.75" customHeight="1">
      <c r="A22" s="392"/>
      <c r="B22" s="395"/>
      <c r="C22" s="74" t="s">
        <v>46</v>
      </c>
      <c r="D22" s="103" t="s">
        <v>16</v>
      </c>
      <c r="E22" s="103">
        <v>4.24</v>
      </c>
      <c r="F22" s="95">
        <f>E22*F17</f>
        <v>2.8832000000000004</v>
      </c>
      <c r="G22" s="50"/>
      <c r="H22" s="50">
        <f>G22*F22</f>
        <v>0</v>
      </c>
      <c r="I22" s="50"/>
      <c r="J22" s="50"/>
      <c r="K22" s="52"/>
      <c r="L22" s="50"/>
      <c r="M22" s="50">
        <f>L22+J22+H22</f>
        <v>0</v>
      </c>
    </row>
    <row r="23" spans="1:13" s="9" customFormat="1" ht="33">
      <c r="A23" s="390">
        <v>5</v>
      </c>
      <c r="B23" s="393" t="s">
        <v>141</v>
      </c>
      <c r="C23" s="74" t="s">
        <v>444</v>
      </c>
      <c r="D23" s="103" t="s">
        <v>139</v>
      </c>
      <c r="E23" s="103"/>
      <c r="F23" s="95">
        <v>1.86</v>
      </c>
      <c r="G23" s="50"/>
      <c r="H23" s="50"/>
      <c r="I23" s="50"/>
      <c r="J23" s="50"/>
      <c r="K23" s="52"/>
      <c r="L23" s="50"/>
      <c r="M23" s="52">
        <f>SUM(M24:M28)</f>
        <v>0</v>
      </c>
    </row>
    <row r="24" spans="1:13" s="9" customFormat="1" ht="21.75" customHeight="1">
      <c r="A24" s="391"/>
      <c r="B24" s="394"/>
      <c r="C24" s="74" t="s">
        <v>44</v>
      </c>
      <c r="D24" s="103" t="s">
        <v>45</v>
      </c>
      <c r="E24" s="103">
        <v>76.7</v>
      </c>
      <c r="F24" s="95">
        <f>F23*E24</f>
        <v>142.662</v>
      </c>
      <c r="G24" s="50"/>
      <c r="H24" s="50"/>
      <c r="I24" s="90"/>
      <c r="J24" s="50">
        <f>I24*F24</f>
        <v>0</v>
      </c>
      <c r="K24" s="52"/>
      <c r="L24" s="50"/>
      <c r="M24" s="50">
        <f aca="true" t="shared" si="0" ref="M24:M30">L24+J24+H24</f>
        <v>0</v>
      </c>
    </row>
    <row r="25" spans="1:13" s="9" customFormat="1" ht="21.75" customHeight="1">
      <c r="A25" s="391"/>
      <c r="B25" s="394"/>
      <c r="C25" s="74" t="s">
        <v>68</v>
      </c>
      <c r="D25" s="103" t="s">
        <v>16</v>
      </c>
      <c r="E25" s="103">
        <v>5.21</v>
      </c>
      <c r="F25" s="95">
        <f>F23*E25</f>
        <v>9.6906</v>
      </c>
      <c r="G25" s="50"/>
      <c r="H25" s="50"/>
      <c r="I25" s="50"/>
      <c r="J25" s="50"/>
      <c r="K25" s="52"/>
      <c r="L25" s="50">
        <f>K25*F25</f>
        <v>0</v>
      </c>
      <c r="M25" s="50">
        <f t="shared" si="0"/>
        <v>0</v>
      </c>
    </row>
    <row r="26" spans="1:13" s="9" customFormat="1" ht="21.75" customHeight="1">
      <c r="A26" s="391"/>
      <c r="B26" s="394"/>
      <c r="C26" s="74" t="s">
        <v>445</v>
      </c>
      <c r="D26" s="103" t="s">
        <v>140</v>
      </c>
      <c r="E26" s="103"/>
      <c r="F26" s="95">
        <v>180</v>
      </c>
      <c r="G26" s="50"/>
      <c r="H26" s="50">
        <f>G26*F26</f>
        <v>0</v>
      </c>
      <c r="I26" s="50"/>
      <c r="J26" s="50"/>
      <c r="K26" s="52"/>
      <c r="L26" s="50"/>
      <c r="M26" s="50">
        <f t="shared" si="0"/>
        <v>0</v>
      </c>
    </row>
    <row r="27" spans="1:13" s="9" customFormat="1" ht="21.75" customHeight="1">
      <c r="A27" s="391"/>
      <c r="B27" s="394"/>
      <c r="C27" s="74" t="s">
        <v>46</v>
      </c>
      <c r="D27" s="103" t="s">
        <v>16</v>
      </c>
      <c r="E27" s="103">
        <v>3.44</v>
      </c>
      <c r="F27" s="95">
        <f>E27*F23</f>
        <v>6.3984000000000005</v>
      </c>
      <c r="G27" s="50"/>
      <c r="H27" s="50">
        <f>G27*F27</f>
        <v>0</v>
      </c>
      <c r="I27" s="50"/>
      <c r="J27" s="50"/>
      <c r="K27" s="52"/>
      <c r="L27" s="50"/>
      <c r="M27" s="50">
        <f t="shared" si="0"/>
        <v>0</v>
      </c>
    </row>
    <row r="28" spans="1:13" s="9" customFormat="1" ht="37.5" customHeight="1">
      <c r="A28" s="392"/>
      <c r="B28" s="395"/>
      <c r="C28" s="74" t="s">
        <v>446</v>
      </c>
      <c r="D28" s="103" t="s">
        <v>140</v>
      </c>
      <c r="E28" s="103"/>
      <c r="F28" s="95">
        <v>6</v>
      </c>
      <c r="G28" s="50"/>
      <c r="H28" s="50">
        <f>G28*F28</f>
        <v>0</v>
      </c>
      <c r="I28" s="50"/>
      <c r="J28" s="50">
        <f>I28*F28</f>
        <v>0</v>
      </c>
      <c r="K28" s="52"/>
      <c r="L28" s="50"/>
      <c r="M28" s="50">
        <f t="shared" si="0"/>
        <v>0</v>
      </c>
    </row>
    <row r="29" spans="1:13" s="9" customFormat="1" ht="24" customHeight="1">
      <c r="A29" s="103">
        <v>6</v>
      </c>
      <c r="B29" s="139" t="s">
        <v>142</v>
      </c>
      <c r="C29" s="181" t="s">
        <v>143</v>
      </c>
      <c r="D29" s="169" t="s">
        <v>140</v>
      </c>
      <c r="E29" s="169"/>
      <c r="F29" s="140">
        <v>44.8</v>
      </c>
      <c r="G29" s="98"/>
      <c r="H29" s="98">
        <f>F29*G29</f>
        <v>0</v>
      </c>
      <c r="I29" s="98"/>
      <c r="J29" s="98">
        <f>I29*F29</f>
        <v>0</v>
      </c>
      <c r="K29" s="141"/>
      <c r="L29" s="98"/>
      <c r="M29" s="141">
        <f t="shared" si="0"/>
        <v>0</v>
      </c>
    </row>
    <row r="30" spans="1:13" s="9" customFormat="1" ht="24" customHeight="1">
      <c r="A30" s="103">
        <v>7</v>
      </c>
      <c r="B30" s="139" t="s">
        <v>142</v>
      </c>
      <c r="C30" s="74" t="s">
        <v>144</v>
      </c>
      <c r="D30" s="103" t="s">
        <v>133</v>
      </c>
      <c r="E30" s="103"/>
      <c r="F30" s="95">
        <v>10</v>
      </c>
      <c r="G30" s="50"/>
      <c r="H30" s="50">
        <f>F30*G30</f>
        <v>0</v>
      </c>
      <c r="I30" s="50"/>
      <c r="J30" s="50">
        <f>I30*F30</f>
        <v>0</v>
      </c>
      <c r="K30" s="52"/>
      <c r="L30" s="50"/>
      <c r="M30" s="52">
        <f t="shared" si="0"/>
        <v>0</v>
      </c>
    </row>
    <row r="31" spans="1:13" s="9" customFormat="1" ht="34.5" customHeight="1">
      <c r="A31" s="103">
        <v>8</v>
      </c>
      <c r="B31" s="139" t="s">
        <v>142</v>
      </c>
      <c r="C31" s="74" t="s">
        <v>534</v>
      </c>
      <c r="D31" s="103" t="s">
        <v>133</v>
      </c>
      <c r="E31" s="103"/>
      <c r="F31" s="95">
        <v>40</v>
      </c>
      <c r="G31" s="50"/>
      <c r="H31" s="50">
        <f>F31*G31</f>
        <v>0</v>
      </c>
      <c r="I31" s="50"/>
      <c r="J31" s="50">
        <f>I31*F31</f>
        <v>0</v>
      </c>
      <c r="K31" s="52"/>
      <c r="L31" s="50"/>
      <c r="M31" s="52">
        <f>L31+J31+H31</f>
        <v>0</v>
      </c>
    </row>
    <row r="32" spans="1:13" s="9" customFormat="1" ht="40.5" customHeight="1">
      <c r="A32" s="390">
        <v>10</v>
      </c>
      <c r="B32" s="393" t="s">
        <v>145</v>
      </c>
      <c r="C32" s="74" t="s">
        <v>447</v>
      </c>
      <c r="D32" s="103" t="s">
        <v>146</v>
      </c>
      <c r="E32" s="103"/>
      <c r="F32" s="138">
        <v>0.394</v>
      </c>
      <c r="G32" s="50"/>
      <c r="H32" s="50">
        <f>F32*G32</f>
        <v>0</v>
      </c>
      <c r="I32" s="50"/>
      <c r="J32" s="50"/>
      <c r="K32" s="52"/>
      <c r="L32" s="50"/>
      <c r="M32" s="52">
        <f>SUM(M33:M43)</f>
        <v>0</v>
      </c>
    </row>
    <row r="33" spans="1:13" s="9" customFormat="1" ht="29.25" customHeight="1">
      <c r="A33" s="391"/>
      <c r="B33" s="394"/>
      <c r="C33" s="74" t="s">
        <v>44</v>
      </c>
      <c r="D33" s="103" t="s">
        <v>45</v>
      </c>
      <c r="E33" s="103">
        <v>95.9</v>
      </c>
      <c r="F33" s="95">
        <f>E33*F32</f>
        <v>37.784600000000005</v>
      </c>
      <c r="G33" s="50"/>
      <c r="H33" s="50"/>
      <c r="I33" s="90"/>
      <c r="J33" s="50">
        <f>I33*F33</f>
        <v>0</v>
      </c>
      <c r="K33" s="52"/>
      <c r="L33" s="50"/>
      <c r="M33" s="50">
        <f aca="true" t="shared" si="1" ref="M33:M43">L33+J33+H33</f>
        <v>0</v>
      </c>
    </row>
    <row r="34" spans="1:13" s="9" customFormat="1" ht="29.25" customHeight="1">
      <c r="A34" s="391"/>
      <c r="B34" s="394"/>
      <c r="C34" s="74" t="s">
        <v>68</v>
      </c>
      <c r="D34" s="103" t="s">
        <v>16</v>
      </c>
      <c r="E34" s="103">
        <v>45.2</v>
      </c>
      <c r="F34" s="95">
        <f>F32*E34</f>
        <v>17.8088</v>
      </c>
      <c r="G34" s="50"/>
      <c r="H34" s="50"/>
      <c r="I34" s="50"/>
      <c r="J34" s="50"/>
      <c r="K34" s="52"/>
      <c r="L34" s="50">
        <f>K34*F34</f>
        <v>0</v>
      </c>
      <c r="M34" s="50">
        <f t="shared" si="1"/>
        <v>0</v>
      </c>
    </row>
    <row r="35" spans="1:13" s="9" customFormat="1" ht="29.25" customHeight="1">
      <c r="A35" s="391"/>
      <c r="B35" s="394"/>
      <c r="C35" s="74" t="s">
        <v>46</v>
      </c>
      <c r="D35" s="103" t="s">
        <v>16</v>
      </c>
      <c r="E35" s="103">
        <v>0.6</v>
      </c>
      <c r="F35" s="95">
        <f>E35*F32</f>
        <v>0.2364</v>
      </c>
      <c r="G35" s="50"/>
      <c r="H35" s="50">
        <f>G35*F35</f>
        <v>0</v>
      </c>
      <c r="I35" s="50"/>
      <c r="J35" s="50"/>
      <c r="K35" s="52"/>
      <c r="L35" s="50"/>
      <c r="M35" s="50">
        <f t="shared" si="1"/>
        <v>0</v>
      </c>
    </row>
    <row r="36" spans="1:13" s="9" customFormat="1" ht="29.25" customHeight="1">
      <c r="A36" s="391"/>
      <c r="B36" s="394"/>
      <c r="C36" s="74" t="s">
        <v>515</v>
      </c>
      <c r="D36" s="103" t="s">
        <v>140</v>
      </c>
      <c r="E36" s="103"/>
      <c r="F36" s="95">
        <v>240</v>
      </c>
      <c r="G36" s="50"/>
      <c r="H36" s="50">
        <f aca="true" t="shared" si="2" ref="H36:H43">G36*F36</f>
        <v>0</v>
      </c>
      <c r="I36" s="50"/>
      <c r="J36" s="50"/>
      <c r="K36" s="52"/>
      <c r="L36" s="50"/>
      <c r="M36" s="50">
        <f t="shared" si="1"/>
        <v>0</v>
      </c>
    </row>
    <row r="37" spans="1:13" s="9" customFormat="1" ht="29.25" customHeight="1">
      <c r="A37" s="391"/>
      <c r="B37" s="394"/>
      <c r="C37" s="74" t="s">
        <v>448</v>
      </c>
      <c r="D37" s="103" t="s">
        <v>140</v>
      </c>
      <c r="E37" s="103"/>
      <c r="F37" s="95">
        <v>67</v>
      </c>
      <c r="G37" s="50"/>
      <c r="H37" s="50">
        <f t="shared" si="2"/>
        <v>0</v>
      </c>
      <c r="I37" s="50"/>
      <c r="J37" s="50"/>
      <c r="K37" s="52"/>
      <c r="L37" s="50"/>
      <c r="M37" s="50">
        <f t="shared" si="1"/>
        <v>0</v>
      </c>
    </row>
    <row r="38" spans="1:13" s="9" customFormat="1" ht="29.25" customHeight="1">
      <c r="A38" s="391"/>
      <c r="B38" s="394"/>
      <c r="C38" s="74" t="s">
        <v>449</v>
      </c>
      <c r="D38" s="103" t="s">
        <v>140</v>
      </c>
      <c r="E38" s="103"/>
      <c r="F38" s="95">
        <v>67</v>
      </c>
      <c r="G38" s="50"/>
      <c r="H38" s="50">
        <f t="shared" si="2"/>
        <v>0</v>
      </c>
      <c r="I38" s="50"/>
      <c r="J38" s="50"/>
      <c r="K38" s="52"/>
      <c r="L38" s="50"/>
      <c r="M38" s="50">
        <f t="shared" si="1"/>
        <v>0</v>
      </c>
    </row>
    <row r="39" spans="1:13" s="9" customFormat="1" ht="36.75" customHeight="1">
      <c r="A39" s="391"/>
      <c r="B39" s="394"/>
      <c r="C39" s="74" t="s">
        <v>450</v>
      </c>
      <c r="D39" s="103" t="s">
        <v>133</v>
      </c>
      <c r="E39" s="103"/>
      <c r="F39" s="95">
        <v>2</v>
      </c>
      <c r="G39" s="50"/>
      <c r="H39" s="50">
        <f t="shared" si="2"/>
        <v>0</v>
      </c>
      <c r="I39" s="50"/>
      <c r="J39" s="50"/>
      <c r="K39" s="52"/>
      <c r="L39" s="50"/>
      <c r="M39" s="50">
        <f t="shared" si="1"/>
        <v>0</v>
      </c>
    </row>
    <row r="40" spans="1:13" s="9" customFormat="1" ht="29.25" customHeight="1">
      <c r="A40" s="391"/>
      <c r="B40" s="394"/>
      <c r="C40" s="74" t="s">
        <v>451</v>
      </c>
      <c r="D40" s="103" t="s">
        <v>133</v>
      </c>
      <c r="E40" s="103"/>
      <c r="F40" s="95">
        <v>10</v>
      </c>
      <c r="G40" s="50"/>
      <c r="H40" s="50">
        <f t="shared" si="2"/>
        <v>0</v>
      </c>
      <c r="I40" s="50"/>
      <c r="J40" s="50"/>
      <c r="K40" s="52"/>
      <c r="L40" s="50"/>
      <c r="M40" s="50">
        <f t="shared" si="1"/>
        <v>0</v>
      </c>
    </row>
    <row r="41" spans="1:13" s="9" customFormat="1" ht="29.25" customHeight="1">
      <c r="A41" s="391"/>
      <c r="B41" s="394"/>
      <c r="C41" s="74" t="s">
        <v>147</v>
      </c>
      <c r="D41" s="103" t="s">
        <v>133</v>
      </c>
      <c r="E41" s="103"/>
      <c r="F41" s="95">
        <v>12</v>
      </c>
      <c r="G41" s="50"/>
      <c r="H41" s="50">
        <f t="shared" si="2"/>
        <v>0</v>
      </c>
      <c r="I41" s="50"/>
      <c r="J41" s="50"/>
      <c r="K41" s="52"/>
      <c r="L41" s="50"/>
      <c r="M41" s="50">
        <f t="shared" si="1"/>
        <v>0</v>
      </c>
    </row>
    <row r="42" spans="1:13" s="9" customFormat="1" ht="29.25" customHeight="1">
      <c r="A42" s="391"/>
      <c r="B42" s="394"/>
      <c r="C42" s="74" t="s">
        <v>148</v>
      </c>
      <c r="D42" s="103" t="s">
        <v>133</v>
      </c>
      <c r="E42" s="103"/>
      <c r="F42" s="95">
        <v>12</v>
      </c>
      <c r="G42" s="50"/>
      <c r="H42" s="50">
        <f t="shared" si="2"/>
        <v>0</v>
      </c>
      <c r="I42" s="50"/>
      <c r="J42" s="50"/>
      <c r="K42" s="52"/>
      <c r="L42" s="50"/>
      <c r="M42" s="50">
        <f t="shared" si="1"/>
        <v>0</v>
      </c>
    </row>
    <row r="43" spans="1:13" s="9" customFormat="1" ht="33.75" customHeight="1">
      <c r="A43" s="392"/>
      <c r="B43" s="395"/>
      <c r="C43" s="74" t="s">
        <v>527</v>
      </c>
      <c r="D43" s="103" t="s">
        <v>133</v>
      </c>
      <c r="E43" s="103"/>
      <c r="F43" s="95">
        <v>240</v>
      </c>
      <c r="G43" s="50"/>
      <c r="H43" s="50">
        <f t="shared" si="2"/>
        <v>0</v>
      </c>
      <c r="I43" s="50"/>
      <c r="J43" s="50"/>
      <c r="K43" s="50"/>
      <c r="L43" s="50"/>
      <c r="M43" s="50">
        <f t="shared" si="1"/>
        <v>0</v>
      </c>
    </row>
    <row r="44" spans="1:13" s="9" customFormat="1" ht="29.25" customHeight="1">
      <c r="A44" s="390">
        <v>11</v>
      </c>
      <c r="B44" s="393" t="s">
        <v>145</v>
      </c>
      <c r="C44" s="74" t="s">
        <v>506</v>
      </c>
      <c r="D44" s="103" t="s">
        <v>146</v>
      </c>
      <c r="E44" s="103"/>
      <c r="F44" s="138">
        <v>4.8</v>
      </c>
      <c r="G44" s="50"/>
      <c r="H44" s="50">
        <f>F44*G44</f>
        <v>0</v>
      </c>
      <c r="I44" s="50"/>
      <c r="J44" s="50"/>
      <c r="K44" s="52"/>
      <c r="L44" s="50"/>
      <c r="M44" s="52">
        <f>SUM(M45:M55)</f>
        <v>0</v>
      </c>
    </row>
    <row r="45" spans="1:13" s="9" customFormat="1" ht="29.25" customHeight="1">
      <c r="A45" s="391"/>
      <c r="B45" s="394"/>
      <c r="C45" s="74" t="s">
        <v>44</v>
      </c>
      <c r="D45" s="103" t="s">
        <v>45</v>
      </c>
      <c r="E45" s="103">
        <v>95.9</v>
      </c>
      <c r="F45" s="95">
        <f>E45*F44</f>
        <v>460.32</v>
      </c>
      <c r="G45" s="50"/>
      <c r="H45" s="50"/>
      <c r="I45" s="90"/>
      <c r="J45" s="50">
        <f>I45*F45</f>
        <v>0</v>
      </c>
      <c r="K45" s="52"/>
      <c r="L45" s="50"/>
      <c r="M45" s="50">
        <f aca="true" t="shared" si="3" ref="M45:M55">L45+J45+H45</f>
        <v>0</v>
      </c>
    </row>
    <row r="46" spans="1:13" s="9" customFormat="1" ht="29.25" customHeight="1">
      <c r="A46" s="391"/>
      <c r="B46" s="394"/>
      <c r="C46" s="74" t="s">
        <v>68</v>
      </c>
      <c r="D46" s="103" t="s">
        <v>16</v>
      </c>
      <c r="E46" s="103">
        <v>45.2</v>
      </c>
      <c r="F46" s="95">
        <f>F44*E46</f>
        <v>216.96</v>
      </c>
      <c r="G46" s="50"/>
      <c r="H46" s="50"/>
      <c r="I46" s="50"/>
      <c r="J46" s="50"/>
      <c r="K46" s="52"/>
      <c r="L46" s="50">
        <f>K46*F46</f>
        <v>0</v>
      </c>
      <c r="M46" s="50">
        <f t="shared" si="3"/>
        <v>0</v>
      </c>
    </row>
    <row r="47" spans="1:13" s="9" customFormat="1" ht="29.25" customHeight="1">
      <c r="A47" s="391"/>
      <c r="B47" s="394"/>
      <c r="C47" s="74" t="s">
        <v>46</v>
      </c>
      <c r="D47" s="103" t="s">
        <v>16</v>
      </c>
      <c r="E47" s="103">
        <v>0.6</v>
      </c>
      <c r="F47" s="95">
        <f>E47*F44</f>
        <v>2.88</v>
      </c>
      <c r="G47" s="50"/>
      <c r="H47" s="50">
        <f>G47*F47</f>
        <v>0</v>
      </c>
      <c r="I47" s="50"/>
      <c r="J47" s="50"/>
      <c r="K47" s="52"/>
      <c r="L47" s="50"/>
      <c r="M47" s="50">
        <f t="shared" si="3"/>
        <v>0</v>
      </c>
    </row>
    <row r="48" spans="1:13" s="9" customFormat="1" ht="29.25" customHeight="1">
      <c r="A48" s="391"/>
      <c r="B48" s="394"/>
      <c r="C48" s="74" t="s">
        <v>507</v>
      </c>
      <c r="D48" s="103" t="s">
        <v>140</v>
      </c>
      <c r="E48" s="103"/>
      <c r="F48" s="95">
        <v>1680</v>
      </c>
      <c r="G48" s="50"/>
      <c r="H48" s="50">
        <f aca="true" t="shared" si="4" ref="H48:H55">G48*F48</f>
        <v>0</v>
      </c>
      <c r="I48" s="50"/>
      <c r="J48" s="50"/>
      <c r="K48" s="52"/>
      <c r="L48" s="50"/>
      <c r="M48" s="50">
        <f t="shared" si="3"/>
        <v>0</v>
      </c>
    </row>
    <row r="49" spans="1:13" s="9" customFormat="1" ht="29.25" customHeight="1">
      <c r="A49" s="391"/>
      <c r="B49" s="394"/>
      <c r="C49" s="74" t="s">
        <v>508</v>
      </c>
      <c r="D49" s="103" t="s">
        <v>140</v>
      </c>
      <c r="E49" s="103"/>
      <c r="F49" s="95">
        <v>1320</v>
      </c>
      <c r="G49" s="50"/>
      <c r="H49" s="50">
        <f t="shared" si="4"/>
        <v>0</v>
      </c>
      <c r="I49" s="50"/>
      <c r="J49" s="50"/>
      <c r="K49" s="52"/>
      <c r="L49" s="50"/>
      <c r="M49" s="50">
        <f t="shared" si="3"/>
        <v>0</v>
      </c>
    </row>
    <row r="50" spans="1:13" s="9" customFormat="1" ht="29.25" customHeight="1">
      <c r="A50" s="391"/>
      <c r="B50" s="394"/>
      <c r="C50" s="74" t="s">
        <v>509</v>
      </c>
      <c r="D50" s="103" t="s">
        <v>140</v>
      </c>
      <c r="E50" s="103"/>
      <c r="F50" s="95">
        <v>1800</v>
      </c>
      <c r="G50" s="50"/>
      <c r="H50" s="50">
        <f t="shared" si="4"/>
        <v>0</v>
      </c>
      <c r="I50" s="50"/>
      <c r="J50" s="50"/>
      <c r="K50" s="52"/>
      <c r="L50" s="50"/>
      <c r="M50" s="50">
        <f t="shared" si="3"/>
        <v>0</v>
      </c>
    </row>
    <row r="51" spans="1:13" s="9" customFormat="1" ht="29.25" customHeight="1">
      <c r="A51" s="391"/>
      <c r="B51" s="394"/>
      <c r="C51" s="74" t="s">
        <v>510</v>
      </c>
      <c r="D51" s="103" t="s">
        <v>133</v>
      </c>
      <c r="E51" s="103"/>
      <c r="F51" s="95">
        <v>480</v>
      </c>
      <c r="G51" s="50"/>
      <c r="H51" s="50">
        <f t="shared" si="4"/>
        <v>0</v>
      </c>
      <c r="I51" s="50"/>
      <c r="J51" s="50"/>
      <c r="K51" s="52"/>
      <c r="L51" s="50"/>
      <c r="M51" s="50">
        <f t="shared" si="3"/>
        <v>0</v>
      </c>
    </row>
    <row r="52" spans="1:13" s="9" customFormat="1" ht="29.25" customHeight="1">
      <c r="A52" s="391"/>
      <c r="B52" s="394"/>
      <c r="C52" s="74" t="s">
        <v>516</v>
      </c>
      <c r="D52" s="103" t="s">
        <v>133</v>
      </c>
      <c r="E52" s="103"/>
      <c r="F52" s="95">
        <v>480</v>
      </c>
      <c r="G52" s="50"/>
      <c r="H52" s="50">
        <f t="shared" si="4"/>
        <v>0</v>
      </c>
      <c r="I52" s="50"/>
      <c r="J52" s="50"/>
      <c r="K52" s="52"/>
      <c r="L52" s="50"/>
      <c r="M52" s="50">
        <f t="shared" si="3"/>
        <v>0</v>
      </c>
    </row>
    <row r="53" spans="1:13" s="9" customFormat="1" ht="29.25" customHeight="1">
      <c r="A53" s="391"/>
      <c r="B53" s="394"/>
      <c r="C53" s="74" t="s">
        <v>511</v>
      </c>
      <c r="D53" s="103" t="s">
        <v>133</v>
      </c>
      <c r="E53" s="103"/>
      <c r="F53" s="95">
        <v>960</v>
      </c>
      <c r="G53" s="50"/>
      <c r="H53" s="50">
        <f t="shared" si="4"/>
        <v>0</v>
      </c>
      <c r="I53" s="50"/>
      <c r="J53" s="50"/>
      <c r="K53" s="52"/>
      <c r="L53" s="50"/>
      <c r="M53" s="50">
        <f t="shared" si="3"/>
        <v>0</v>
      </c>
    </row>
    <row r="54" spans="1:13" s="9" customFormat="1" ht="29.25" customHeight="1">
      <c r="A54" s="391"/>
      <c r="B54" s="394"/>
      <c r="C54" s="74" t="s">
        <v>512</v>
      </c>
      <c r="D54" s="103" t="s">
        <v>133</v>
      </c>
      <c r="E54" s="103"/>
      <c r="F54" s="95">
        <v>2640</v>
      </c>
      <c r="G54" s="50"/>
      <c r="H54" s="50">
        <f t="shared" si="4"/>
        <v>0</v>
      </c>
      <c r="I54" s="50"/>
      <c r="J54" s="50"/>
      <c r="K54" s="52"/>
      <c r="L54" s="50"/>
      <c r="M54" s="50">
        <f t="shared" si="3"/>
        <v>0</v>
      </c>
    </row>
    <row r="55" spans="1:13" s="9" customFormat="1" ht="29.25" customHeight="1">
      <c r="A55" s="391"/>
      <c r="B55" s="394"/>
      <c r="C55" s="74" t="s">
        <v>513</v>
      </c>
      <c r="D55" s="103" t="s">
        <v>133</v>
      </c>
      <c r="E55" s="103"/>
      <c r="F55" s="95">
        <v>360</v>
      </c>
      <c r="G55" s="50"/>
      <c r="H55" s="50">
        <f t="shared" si="4"/>
        <v>0</v>
      </c>
      <c r="I55" s="50"/>
      <c r="J55" s="50"/>
      <c r="K55" s="50"/>
      <c r="L55" s="50"/>
      <c r="M55" s="50">
        <f t="shared" si="3"/>
        <v>0</v>
      </c>
    </row>
    <row r="56" spans="1:13" s="9" customFormat="1" ht="39" customHeight="1">
      <c r="A56" s="390">
        <v>12</v>
      </c>
      <c r="B56" s="344" t="s">
        <v>801</v>
      </c>
      <c r="C56" s="179" t="s">
        <v>662</v>
      </c>
      <c r="D56" s="56" t="s">
        <v>43</v>
      </c>
      <c r="E56" s="191"/>
      <c r="F56" s="56">
        <v>2.45</v>
      </c>
      <c r="G56" s="191"/>
      <c r="H56" s="50"/>
      <c r="I56" s="56"/>
      <c r="J56" s="191"/>
      <c r="K56" s="191"/>
      <c r="L56" s="191"/>
      <c r="M56" s="52">
        <f>M57+M58+M59+M60+M61+M62+M63+M64</f>
        <v>0</v>
      </c>
    </row>
    <row r="57" spans="1:13" s="9" customFormat="1" ht="21.75" customHeight="1">
      <c r="A57" s="391"/>
      <c r="B57" s="345"/>
      <c r="C57" s="60" t="s">
        <v>802</v>
      </c>
      <c r="D57" s="191" t="s">
        <v>80</v>
      </c>
      <c r="E57" s="50">
        <v>100</v>
      </c>
      <c r="F57" s="50">
        <f>F56*E57</f>
        <v>245.00000000000003</v>
      </c>
      <c r="G57" s="50"/>
      <c r="H57" s="50"/>
      <c r="I57" s="50"/>
      <c r="J57" s="50">
        <f>F57*I57</f>
        <v>0</v>
      </c>
      <c r="K57" s="50"/>
      <c r="L57" s="50"/>
      <c r="M57" s="50">
        <f aca="true" t="shared" si="5" ref="M57:M64">H57+J57+L57</f>
        <v>0</v>
      </c>
    </row>
    <row r="58" spans="1:13" s="9" customFormat="1" ht="21.75" customHeight="1">
      <c r="A58" s="391"/>
      <c r="B58" s="345"/>
      <c r="C58" s="60" t="s">
        <v>47</v>
      </c>
      <c r="D58" s="190" t="s">
        <v>437</v>
      </c>
      <c r="E58" s="66">
        <v>105</v>
      </c>
      <c r="F58" s="50">
        <f>E58*F56</f>
        <v>257.25</v>
      </c>
      <c r="G58" s="50"/>
      <c r="H58" s="50">
        <f>F58*G58</f>
        <v>0</v>
      </c>
      <c r="I58" s="50"/>
      <c r="J58" s="50"/>
      <c r="K58" s="50"/>
      <c r="L58" s="50"/>
      <c r="M58" s="50">
        <f t="shared" si="5"/>
        <v>0</v>
      </c>
    </row>
    <row r="59" spans="1:13" s="9" customFormat="1" ht="21.75" customHeight="1">
      <c r="A59" s="391"/>
      <c r="B59" s="345"/>
      <c r="C59" s="60" t="s">
        <v>48</v>
      </c>
      <c r="D59" s="190" t="s">
        <v>49</v>
      </c>
      <c r="E59" s="66">
        <v>9.74</v>
      </c>
      <c r="F59" s="50">
        <f>F56*E59</f>
        <v>23.863000000000003</v>
      </c>
      <c r="G59" s="50"/>
      <c r="H59" s="50">
        <f>F59*G59</f>
        <v>0</v>
      </c>
      <c r="I59" s="50"/>
      <c r="J59" s="50"/>
      <c r="K59" s="50"/>
      <c r="L59" s="50"/>
      <c r="M59" s="50">
        <f t="shared" si="5"/>
        <v>0</v>
      </c>
    </row>
    <row r="60" spans="1:13" s="9" customFormat="1" ht="21.75" customHeight="1">
      <c r="A60" s="391"/>
      <c r="B60" s="345"/>
      <c r="C60" s="60" t="s">
        <v>740</v>
      </c>
      <c r="D60" s="191" t="s">
        <v>92</v>
      </c>
      <c r="E60" s="50">
        <v>84</v>
      </c>
      <c r="F60" s="50">
        <f>F56*E60</f>
        <v>205.8</v>
      </c>
      <c r="G60" s="50"/>
      <c r="H60" s="50">
        <f>F60*G60</f>
        <v>0</v>
      </c>
      <c r="I60" s="50"/>
      <c r="J60" s="50"/>
      <c r="K60" s="50"/>
      <c r="L60" s="50"/>
      <c r="M60" s="50">
        <f t="shared" si="5"/>
        <v>0</v>
      </c>
    </row>
    <row r="61" spans="1:13" s="9" customFormat="1" ht="21.75" customHeight="1">
      <c r="A61" s="391"/>
      <c r="B61" s="345"/>
      <c r="C61" s="60" t="s">
        <v>741</v>
      </c>
      <c r="D61" s="191" t="s">
        <v>92</v>
      </c>
      <c r="E61" s="50">
        <v>240</v>
      </c>
      <c r="F61" s="50">
        <f>F56*E61</f>
        <v>588</v>
      </c>
      <c r="G61" s="50"/>
      <c r="H61" s="50">
        <f>G61*F61</f>
        <v>0</v>
      </c>
      <c r="I61" s="50"/>
      <c r="J61" s="50"/>
      <c r="K61" s="50"/>
      <c r="L61" s="50"/>
      <c r="M61" s="50">
        <f t="shared" si="5"/>
        <v>0</v>
      </c>
    </row>
    <row r="62" spans="1:13" s="9" customFormat="1" ht="21.75" customHeight="1">
      <c r="A62" s="391"/>
      <c r="B62" s="345"/>
      <c r="C62" s="60" t="s">
        <v>742</v>
      </c>
      <c r="D62" s="191" t="s">
        <v>84</v>
      </c>
      <c r="E62" s="50">
        <v>1680</v>
      </c>
      <c r="F62" s="50">
        <f>F56*E62</f>
        <v>4116</v>
      </c>
      <c r="G62" s="50"/>
      <c r="H62" s="50">
        <f>G62*F62</f>
        <v>0</v>
      </c>
      <c r="I62" s="50"/>
      <c r="J62" s="50"/>
      <c r="K62" s="50"/>
      <c r="L62" s="50"/>
      <c r="M62" s="50">
        <f t="shared" si="5"/>
        <v>0</v>
      </c>
    </row>
    <row r="63" spans="1:13" s="9" customFormat="1" ht="21.75" customHeight="1">
      <c r="A63" s="391"/>
      <c r="B63" s="345"/>
      <c r="C63" s="60" t="s">
        <v>743</v>
      </c>
      <c r="D63" s="191" t="s">
        <v>84</v>
      </c>
      <c r="E63" s="50">
        <v>192</v>
      </c>
      <c r="F63" s="50">
        <f>F56*E63</f>
        <v>470.40000000000003</v>
      </c>
      <c r="G63" s="50"/>
      <c r="H63" s="50">
        <f>G63*F63</f>
        <v>0</v>
      </c>
      <c r="I63" s="50"/>
      <c r="J63" s="50"/>
      <c r="K63" s="50"/>
      <c r="L63" s="50"/>
      <c r="M63" s="50">
        <f t="shared" si="5"/>
        <v>0</v>
      </c>
    </row>
    <row r="64" spans="1:13" s="9" customFormat="1" ht="21.75" customHeight="1">
      <c r="A64" s="392"/>
      <c r="B64" s="345"/>
      <c r="C64" s="60" t="s">
        <v>744</v>
      </c>
      <c r="D64" s="191" t="s">
        <v>92</v>
      </c>
      <c r="E64" s="50">
        <v>144</v>
      </c>
      <c r="F64" s="50">
        <f>F56*E64</f>
        <v>352.8</v>
      </c>
      <c r="G64" s="50"/>
      <c r="H64" s="50">
        <f>G64*F64</f>
        <v>0</v>
      </c>
      <c r="I64" s="50"/>
      <c r="J64" s="50"/>
      <c r="K64" s="50"/>
      <c r="L64" s="50"/>
      <c r="M64" s="216">
        <f t="shared" si="5"/>
        <v>0</v>
      </c>
    </row>
    <row r="65" spans="1:13" s="9" customFormat="1" ht="24.75" customHeight="1">
      <c r="A65" s="390">
        <v>13</v>
      </c>
      <c r="B65" s="393" t="s">
        <v>149</v>
      </c>
      <c r="C65" s="74" t="s">
        <v>452</v>
      </c>
      <c r="D65" s="103" t="s">
        <v>133</v>
      </c>
      <c r="E65" s="103"/>
      <c r="F65" s="95">
        <v>120</v>
      </c>
      <c r="G65" s="50"/>
      <c r="H65" s="50"/>
      <c r="I65" s="50"/>
      <c r="J65" s="50"/>
      <c r="K65" s="50"/>
      <c r="L65" s="50"/>
      <c r="M65" s="52">
        <f>SUM(M66:M70)</f>
        <v>0</v>
      </c>
    </row>
    <row r="66" spans="1:13" s="9" customFormat="1" ht="24.75" customHeight="1">
      <c r="A66" s="391"/>
      <c r="B66" s="394"/>
      <c r="C66" s="74" t="s">
        <v>44</v>
      </c>
      <c r="D66" s="103" t="s">
        <v>45</v>
      </c>
      <c r="E66" s="103">
        <v>5.68</v>
      </c>
      <c r="F66" s="95">
        <f>F65*E66</f>
        <v>681.5999999999999</v>
      </c>
      <c r="G66" s="50"/>
      <c r="H66" s="50"/>
      <c r="I66" s="50"/>
      <c r="J66" s="50">
        <f>I66*F66</f>
        <v>0</v>
      </c>
      <c r="K66" s="52"/>
      <c r="L66" s="50"/>
      <c r="M66" s="50">
        <f>L66+J66+H66</f>
        <v>0</v>
      </c>
    </row>
    <row r="67" spans="1:13" s="9" customFormat="1" ht="24.75" customHeight="1">
      <c r="A67" s="391"/>
      <c r="B67" s="394"/>
      <c r="C67" s="74" t="s">
        <v>68</v>
      </c>
      <c r="D67" s="103" t="s">
        <v>16</v>
      </c>
      <c r="E67" s="103">
        <v>0.33</v>
      </c>
      <c r="F67" s="95">
        <f>F65*E67</f>
        <v>39.6</v>
      </c>
      <c r="G67" s="50"/>
      <c r="H67" s="50"/>
      <c r="I67" s="50"/>
      <c r="J67" s="50"/>
      <c r="K67" s="52"/>
      <c r="L67" s="50">
        <f>K67*F67</f>
        <v>0</v>
      </c>
      <c r="M67" s="50">
        <f>L67+J67+H67</f>
        <v>0</v>
      </c>
    </row>
    <row r="68" spans="1:13" s="9" customFormat="1" ht="24.75" customHeight="1">
      <c r="A68" s="391"/>
      <c r="B68" s="394"/>
      <c r="C68" s="74" t="s">
        <v>150</v>
      </c>
      <c r="D68" s="103" t="s">
        <v>84</v>
      </c>
      <c r="E68" s="103">
        <v>1</v>
      </c>
      <c r="F68" s="95">
        <f>E68*F65</f>
        <v>120</v>
      </c>
      <c r="G68" s="50"/>
      <c r="H68" s="50">
        <f>G68*F68</f>
        <v>0</v>
      </c>
      <c r="I68" s="50"/>
      <c r="J68" s="50"/>
      <c r="K68" s="52"/>
      <c r="L68" s="50"/>
      <c r="M68" s="50">
        <f>L68+J68+H68</f>
        <v>0</v>
      </c>
    </row>
    <row r="69" spans="1:13" s="9" customFormat="1" ht="24.75" customHeight="1">
      <c r="A69" s="391"/>
      <c r="B69" s="394"/>
      <c r="C69" s="74" t="s">
        <v>151</v>
      </c>
      <c r="D69" s="103" t="s">
        <v>133</v>
      </c>
      <c r="E69" s="103">
        <v>1</v>
      </c>
      <c r="F69" s="95">
        <f>E69*F65</f>
        <v>120</v>
      </c>
      <c r="G69" s="50"/>
      <c r="H69" s="50">
        <f>G69*F69</f>
        <v>0</v>
      </c>
      <c r="I69" s="50"/>
      <c r="J69" s="50"/>
      <c r="K69" s="50"/>
      <c r="L69" s="50"/>
      <c r="M69" s="50">
        <f>L69+J69+H69</f>
        <v>0</v>
      </c>
    </row>
    <row r="70" spans="1:13" s="9" customFormat="1" ht="24.75" customHeight="1">
      <c r="A70" s="392"/>
      <c r="B70" s="395"/>
      <c r="C70" s="74" t="s">
        <v>46</v>
      </c>
      <c r="D70" s="103" t="s">
        <v>16</v>
      </c>
      <c r="E70" s="103">
        <v>1.3</v>
      </c>
      <c r="F70" s="95">
        <f>E70*F65</f>
        <v>156</v>
      </c>
      <c r="G70" s="50"/>
      <c r="H70" s="50">
        <f>G70*F70</f>
        <v>0</v>
      </c>
      <c r="I70" s="50"/>
      <c r="J70" s="50"/>
      <c r="K70" s="52"/>
      <c r="L70" s="50"/>
      <c r="M70" s="50">
        <f>L70+J70+H70</f>
        <v>0</v>
      </c>
    </row>
    <row r="71" spans="1:13" s="9" customFormat="1" ht="39" customHeight="1">
      <c r="A71" s="181">
        <v>14</v>
      </c>
      <c r="B71" s="171" t="s">
        <v>142</v>
      </c>
      <c r="C71" s="74" t="s">
        <v>664</v>
      </c>
      <c r="D71" s="103" t="s">
        <v>133</v>
      </c>
      <c r="E71" s="103"/>
      <c r="F71" s="97">
        <v>120</v>
      </c>
      <c r="G71" s="143"/>
      <c r="H71" s="299">
        <f>G71*F71</f>
        <v>0</v>
      </c>
      <c r="I71" s="50"/>
      <c r="J71" s="50">
        <f>I71*F71</f>
        <v>0</v>
      </c>
      <c r="K71" s="50"/>
      <c r="L71" s="50"/>
      <c r="M71" s="52">
        <f>H71+J71+L71</f>
        <v>0</v>
      </c>
    </row>
    <row r="72" spans="1:13" s="9" customFormat="1" ht="39" customHeight="1">
      <c r="A72" s="391">
        <v>15</v>
      </c>
      <c r="B72" s="399" t="s">
        <v>810</v>
      </c>
      <c r="C72" s="74" t="s">
        <v>811</v>
      </c>
      <c r="D72" s="103" t="s">
        <v>84</v>
      </c>
      <c r="E72" s="103"/>
      <c r="F72" s="95">
        <v>120</v>
      </c>
      <c r="G72" s="50"/>
      <c r="H72" s="50"/>
      <c r="I72" s="50"/>
      <c r="J72" s="50"/>
      <c r="K72" s="52"/>
      <c r="L72" s="50"/>
      <c r="M72" s="81">
        <f>SUM(M73:M76)</f>
        <v>0</v>
      </c>
    </row>
    <row r="73" spans="1:13" s="9" customFormat="1" ht="39" customHeight="1">
      <c r="A73" s="391"/>
      <c r="B73" s="399"/>
      <c r="C73" s="74" t="s">
        <v>44</v>
      </c>
      <c r="D73" s="103" t="s">
        <v>45</v>
      </c>
      <c r="E73" s="103">
        <v>1.06</v>
      </c>
      <c r="F73" s="95">
        <f>F72*E73</f>
        <v>127.2</v>
      </c>
      <c r="G73" s="50"/>
      <c r="H73" s="50"/>
      <c r="I73" s="50"/>
      <c r="J73" s="50">
        <f>I73*F73</f>
        <v>0</v>
      </c>
      <c r="K73" s="52"/>
      <c r="L73" s="50"/>
      <c r="M73" s="50">
        <f>H73+J73+L73</f>
        <v>0</v>
      </c>
    </row>
    <row r="74" spans="1:13" s="9" customFormat="1" ht="39" customHeight="1">
      <c r="A74" s="391"/>
      <c r="B74" s="399"/>
      <c r="C74" s="74" t="s">
        <v>68</v>
      </c>
      <c r="D74" s="103" t="s">
        <v>16</v>
      </c>
      <c r="E74" s="103">
        <v>0.16</v>
      </c>
      <c r="F74" s="95">
        <f>F72*E74</f>
        <v>19.2</v>
      </c>
      <c r="G74" s="50"/>
      <c r="H74" s="50"/>
      <c r="I74" s="50"/>
      <c r="J74" s="50"/>
      <c r="K74" s="52"/>
      <c r="L74" s="50">
        <f>K74*F74</f>
        <v>0</v>
      </c>
      <c r="M74" s="50">
        <f>H74+J74+L74</f>
        <v>0</v>
      </c>
    </row>
    <row r="75" spans="1:13" s="9" customFormat="1" ht="39" customHeight="1">
      <c r="A75" s="391"/>
      <c r="B75" s="399"/>
      <c r="C75" s="74" t="s">
        <v>812</v>
      </c>
      <c r="D75" s="103" t="s">
        <v>84</v>
      </c>
      <c r="E75" s="103">
        <v>1</v>
      </c>
      <c r="F75" s="95">
        <v>70</v>
      </c>
      <c r="G75" s="50"/>
      <c r="H75" s="50">
        <f>G75*F75</f>
        <v>0</v>
      </c>
      <c r="I75" s="50"/>
      <c r="J75" s="50"/>
      <c r="K75" s="52"/>
      <c r="L75" s="50"/>
      <c r="M75" s="50">
        <f>H75+J75+L75</f>
        <v>0</v>
      </c>
    </row>
    <row r="76" spans="1:13" s="9" customFormat="1" ht="39" customHeight="1">
      <c r="A76" s="392"/>
      <c r="B76" s="399"/>
      <c r="C76" s="74" t="s">
        <v>46</v>
      </c>
      <c r="D76" s="103" t="s">
        <v>16</v>
      </c>
      <c r="E76" s="103">
        <v>0.02</v>
      </c>
      <c r="F76" s="95">
        <f>F72*E76</f>
        <v>2.4</v>
      </c>
      <c r="G76" s="50"/>
      <c r="H76" s="50">
        <f>G76*F76</f>
        <v>0</v>
      </c>
      <c r="I76" s="50"/>
      <c r="J76" s="50"/>
      <c r="K76" s="52"/>
      <c r="L76" s="50"/>
      <c r="M76" s="50">
        <f>H76+J76+L76</f>
        <v>0</v>
      </c>
    </row>
    <row r="77" spans="1:13" s="9" customFormat="1" ht="39" customHeight="1">
      <c r="A77" s="390">
        <v>16</v>
      </c>
      <c r="B77" s="399" t="s">
        <v>161</v>
      </c>
      <c r="C77" s="74" t="s">
        <v>813</v>
      </c>
      <c r="D77" s="103" t="s">
        <v>84</v>
      </c>
      <c r="E77" s="103"/>
      <c r="F77" s="95">
        <v>120</v>
      </c>
      <c r="G77" s="50"/>
      <c r="H77" s="50"/>
      <c r="I77" s="50"/>
      <c r="J77" s="50"/>
      <c r="K77" s="52"/>
      <c r="L77" s="50"/>
      <c r="M77" s="81">
        <f>SUM(M78:M81)</f>
        <v>0</v>
      </c>
    </row>
    <row r="78" spans="1:13" s="9" customFormat="1" ht="39" customHeight="1">
      <c r="A78" s="391"/>
      <c r="B78" s="399"/>
      <c r="C78" s="74" t="s">
        <v>44</v>
      </c>
      <c r="D78" s="103" t="s">
        <v>45</v>
      </c>
      <c r="E78" s="103">
        <v>1.51</v>
      </c>
      <c r="F78" s="95">
        <f>$F$82*E78</f>
        <v>6.04</v>
      </c>
      <c r="G78" s="50"/>
      <c r="H78" s="50"/>
      <c r="I78" s="50"/>
      <c r="J78" s="50">
        <f>I78*F78</f>
        <v>0</v>
      </c>
      <c r="K78" s="52"/>
      <c r="L78" s="50"/>
      <c r="M78" s="50">
        <f>H78+J78+L78</f>
        <v>0</v>
      </c>
    </row>
    <row r="79" spans="1:13" s="9" customFormat="1" ht="39" customHeight="1">
      <c r="A79" s="391"/>
      <c r="B79" s="399"/>
      <c r="C79" s="74" t="s">
        <v>68</v>
      </c>
      <c r="D79" s="103" t="s">
        <v>16</v>
      </c>
      <c r="E79" s="103">
        <v>0.13</v>
      </c>
      <c r="F79" s="95">
        <f>$F$82*E79</f>
        <v>0.52</v>
      </c>
      <c r="G79" s="50"/>
      <c r="H79" s="50"/>
      <c r="I79" s="50"/>
      <c r="J79" s="50"/>
      <c r="K79" s="52"/>
      <c r="L79" s="50">
        <f>K79*F79</f>
        <v>0</v>
      </c>
      <c r="M79" s="50">
        <f>H79+J79+L79</f>
        <v>0</v>
      </c>
    </row>
    <row r="80" spans="1:13" s="9" customFormat="1" ht="39" customHeight="1">
      <c r="A80" s="391"/>
      <c r="B80" s="399"/>
      <c r="C80" s="74" t="s">
        <v>814</v>
      </c>
      <c r="D80" s="103" t="s">
        <v>84</v>
      </c>
      <c r="E80" s="103">
        <v>1</v>
      </c>
      <c r="F80" s="95">
        <v>70</v>
      </c>
      <c r="G80" s="50"/>
      <c r="H80" s="50">
        <f>G80*F80</f>
        <v>0</v>
      </c>
      <c r="I80" s="50"/>
      <c r="J80" s="50"/>
      <c r="K80" s="52"/>
      <c r="L80" s="50"/>
      <c r="M80" s="50">
        <f>H80+J80+L80</f>
        <v>0</v>
      </c>
    </row>
    <row r="81" spans="1:13" s="9" customFormat="1" ht="39" customHeight="1">
      <c r="A81" s="392"/>
      <c r="B81" s="399"/>
      <c r="C81" s="74" t="s">
        <v>58</v>
      </c>
      <c r="D81" s="103" t="s">
        <v>16</v>
      </c>
      <c r="E81" s="103">
        <v>0.07</v>
      </c>
      <c r="F81" s="95">
        <f>F77*E81</f>
        <v>8.4</v>
      </c>
      <c r="G81" s="50"/>
      <c r="H81" s="50">
        <f>G81*F81</f>
        <v>0</v>
      </c>
      <c r="I81" s="50"/>
      <c r="J81" s="50"/>
      <c r="K81" s="52"/>
      <c r="L81" s="50"/>
      <c r="M81" s="50">
        <f>H81+J81+L81</f>
        <v>0</v>
      </c>
    </row>
    <row r="82" spans="1:13" s="9" customFormat="1" ht="23.25" customHeight="1">
      <c r="A82" s="390">
        <v>17</v>
      </c>
      <c r="B82" s="393" t="s">
        <v>152</v>
      </c>
      <c r="C82" s="74" t="s">
        <v>453</v>
      </c>
      <c r="D82" s="103" t="s">
        <v>133</v>
      </c>
      <c r="E82" s="103"/>
      <c r="F82" s="95">
        <v>4</v>
      </c>
      <c r="G82" s="50"/>
      <c r="H82" s="50"/>
      <c r="I82" s="50"/>
      <c r="J82" s="50"/>
      <c r="K82" s="50"/>
      <c r="L82" s="50"/>
      <c r="M82" s="52">
        <f>M88+M87+M86+M85+M84+M83</f>
        <v>0</v>
      </c>
    </row>
    <row r="83" spans="1:13" s="9" customFormat="1" ht="27.75" customHeight="1">
      <c r="A83" s="391"/>
      <c r="B83" s="394"/>
      <c r="C83" s="74" t="s">
        <v>44</v>
      </c>
      <c r="D83" s="103" t="s">
        <v>45</v>
      </c>
      <c r="E83" s="103">
        <v>2.67</v>
      </c>
      <c r="F83" s="95">
        <f>F82*E83</f>
        <v>10.68</v>
      </c>
      <c r="G83" s="50"/>
      <c r="H83" s="50"/>
      <c r="I83" s="50"/>
      <c r="J83" s="50">
        <f>I83*F83</f>
        <v>0</v>
      </c>
      <c r="K83" s="52"/>
      <c r="L83" s="50"/>
      <c r="M83" s="50">
        <f aca="true" t="shared" si="6" ref="M83:M88">L83+J83+H83</f>
        <v>0</v>
      </c>
    </row>
    <row r="84" spans="1:13" s="9" customFormat="1" ht="27.75" customHeight="1">
      <c r="A84" s="391"/>
      <c r="B84" s="394"/>
      <c r="C84" s="74" t="s">
        <v>68</v>
      </c>
      <c r="D84" s="103" t="s">
        <v>16</v>
      </c>
      <c r="E84" s="103">
        <v>0.29</v>
      </c>
      <c r="F84" s="95">
        <f>F82*E84</f>
        <v>1.16</v>
      </c>
      <c r="G84" s="50"/>
      <c r="H84" s="50"/>
      <c r="I84" s="50"/>
      <c r="J84" s="50"/>
      <c r="K84" s="52"/>
      <c r="L84" s="50">
        <f>K84*F84</f>
        <v>0</v>
      </c>
      <c r="M84" s="50">
        <f t="shared" si="6"/>
        <v>0</v>
      </c>
    </row>
    <row r="85" spans="1:13" s="9" customFormat="1" ht="27.75" customHeight="1">
      <c r="A85" s="391"/>
      <c r="B85" s="394"/>
      <c r="C85" s="74" t="s">
        <v>153</v>
      </c>
      <c r="D85" s="103" t="s">
        <v>84</v>
      </c>
      <c r="E85" s="103">
        <v>2</v>
      </c>
      <c r="F85" s="95">
        <f>E85*F82</f>
        <v>8</v>
      </c>
      <c r="G85" s="50"/>
      <c r="H85" s="50">
        <f>G85*F85</f>
        <v>0</v>
      </c>
      <c r="I85" s="50"/>
      <c r="J85" s="50"/>
      <c r="K85" s="52"/>
      <c r="L85" s="50"/>
      <c r="M85" s="50">
        <f t="shared" si="6"/>
        <v>0</v>
      </c>
    </row>
    <row r="86" spans="1:13" s="9" customFormat="1" ht="27.75" customHeight="1">
      <c r="A86" s="391"/>
      <c r="B86" s="394"/>
      <c r="C86" s="74" t="s">
        <v>154</v>
      </c>
      <c r="D86" s="103" t="s">
        <v>84</v>
      </c>
      <c r="E86" s="103">
        <v>1</v>
      </c>
      <c r="F86" s="95">
        <f>E86*F82</f>
        <v>4</v>
      </c>
      <c r="G86" s="50"/>
      <c r="H86" s="50">
        <f>G86*F86</f>
        <v>0</v>
      </c>
      <c r="I86" s="50"/>
      <c r="J86" s="50"/>
      <c r="K86" s="52"/>
      <c r="L86" s="50"/>
      <c r="M86" s="50">
        <f t="shared" si="6"/>
        <v>0</v>
      </c>
    </row>
    <row r="87" spans="1:13" s="9" customFormat="1" ht="27.75" customHeight="1">
      <c r="A87" s="391"/>
      <c r="B87" s="394"/>
      <c r="C87" s="74" t="s">
        <v>155</v>
      </c>
      <c r="D87" s="103" t="s">
        <v>49</v>
      </c>
      <c r="E87" s="103">
        <v>2</v>
      </c>
      <c r="F87" s="95">
        <f>E87*F82</f>
        <v>8</v>
      </c>
      <c r="G87" s="50"/>
      <c r="H87" s="50">
        <f>G87*F87</f>
        <v>0</v>
      </c>
      <c r="I87" s="50"/>
      <c r="J87" s="50"/>
      <c r="K87" s="50"/>
      <c r="L87" s="50"/>
      <c r="M87" s="50">
        <f t="shared" si="6"/>
        <v>0</v>
      </c>
    </row>
    <row r="88" spans="1:13" s="9" customFormat="1" ht="27.75" customHeight="1">
      <c r="A88" s="392"/>
      <c r="B88" s="395"/>
      <c r="C88" s="74" t="s">
        <v>46</v>
      </c>
      <c r="D88" s="103" t="s">
        <v>16</v>
      </c>
      <c r="E88" s="103">
        <v>0.2</v>
      </c>
      <c r="F88" s="95">
        <f>E88*F82</f>
        <v>0.8</v>
      </c>
      <c r="G88" s="50"/>
      <c r="H88" s="50">
        <f>G88*F88</f>
        <v>0</v>
      </c>
      <c r="I88" s="50"/>
      <c r="J88" s="50"/>
      <c r="K88" s="52"/>
      <c r="L88" s="50"/>
      <c r="M88" s="50">
        <f t="shared" si="6"/>
        <v>0</v>
      </c>
    </row>
    <row r="89" spans="1:13" s="9" customFormat="1" ht="24.75" customHeight="1">
      <c r="A89" s="390">
        <v>16</v>
      </c>
      <c r="B89" s="393" t="s">
        <v>161</v>
      </c>
      <c r="C89" s="74" t="s">
        <v>454</v>
      </c>
      <c r="D89" s="103" t="s">
        <v>133</v>
      </c>
      <c r="E89" s="103"/>
      <c r="F89" s="95">
        <v>1096</v>
      </c>
      <c r="G89" s="50"/>
      <c r="H89" s="50"/>
      <c r="I89" s="50"/>
      <c r="J89" s="50"/>
      <c r="K89" s="50"/>
      <c r="L89" s="50"/>
      <c r="M89" s="52">
        <f>SUM(M90:M99)</f>
        <v>0</v>
      </c>
    </row>
    <row r="90" spans="1:13" s="9" customFormat="1" ht="24.75" customHeight="1">
      <c r="A90" s="391"/>
      <c r="B90" s="394"/>
      <c r="C90" s="74" t="s">
        <v>44</v>
      </c>
      <c r="D90" s="103" t="s">
        <v>45</v>
      </c>
      <c r="E90" s="103">
        <v>1.51</v>
      </c>
      <c r="F90" s="95">
        <f>F89*E90</f>
        <v>1654.96</v>
      </c>
      <c r="G90" s="50"/>
      <c r="H90" s="50"/>
      <c r="I90" s="50"/>
      <c r="J90" s="50">
        <f>I90*F90</f>
        <v>0</v>
      </c>
      <c r="K90" s="52"/>
      <c r="L90" s="50"/>
      <c r="M90" s="50">
        <f aca="true" t="shared" si="7" ref="M90:M100">L90+J90+H90</f>
        <v>0</v>
      </c>
    </row>
    <row r="91" spans="1:13" s="9" customFormat="1" ht="24.75" customHeight="1">
      <c r="A91" s="391"/>
      <c r="B91" s="394"/>
      <c r="C91" s="74" t="s">
        <v>68</v>
      </c>
      <c r="D91" s="103" t="s">
        <v>16</v>
      </c>
      <c r="E91" s="103">
        <v>0.13</v>
      </c>
      <c r="F91" s="95">
        <f>F89*E91</f>
        <v>142.48000000000002</v>
      </c>
      <c r="G91" s="50"/>
      <c r="H91" s="50"/>
      <c r="I91" s="50"/>
      <c r="J91" s="50"/>
      <c r="K91" s="52"/>
      <c r="L91" s="50">
        <f>K91*F91</f>
        <v>0</v>
      </c>
      <c r="M91" s="50">
        <f t="shared" si="7"/>
        <v>0</v>
      </c>
    </row>
    <row r="92" spans="1:13" s="9" customFormat="1" ht="24.75" customHeight="1">
      <c r="A92" s="391"/>
      <c r="B92" s="394"/>
      <c r="C92" s="74" t="s">
        <v>455</v>
      </c>
      <c r="D92" s="103" t="s">
        <v>84</v>
      </c>
      <c r="E92" s="103"/>
      <c r="F92" s="95">
        <v>4</v>
      </c>
      <c r="G92" s="50"/>
      <c r="H92" s="50">
        <f aca="true" t="shared" si="8" ref="H92:H104">G92*F92</f>
        <v>0</v>
      </c>
      <c r="I92" s="50"/>
      <c r="J92" s="50"/>
      <c r="K92" s="52"/>
      <c r="L92" s="50"/>
      <c r="M92" s="50">
        <f t="shared" si="7"/>
        <v>0</v>
      </c>
    </row>
    <row r="93" spans="1:13" s="9" customFormat="1" ht="24.75" customHeight="1">
      <c r="A93" s="391"/>
      <c r="B93" s="394"/>
      <c r="C93" s="74" t="s">
        <v>456</v>
      </c>
      <c r="D93" s="103" t="s">
        <v>84</v>
      </c>
      <c r="E93" s="103"/>
      <c r="F93" s="95">
        <v>2</v>
      </c>
      <c r="G93" s="50"/>
      <c r="H93" s="50">
        <f>G93*F93</f>
        <v>0</v>
      </c>
      <c r="I93" s="50"/>
      <c r="J93" s="50"/>
      <c r="K93" s="52"/>
      <c r="L93" s="50"/>
      <c r="M93" s="50">
        <f>L93+J93+H93</f>
        <v>0</v>
      </c>
    </row>
    <row r="94" spans="1:13" s="9" customFormat="1" ht="24.75" customHeight="1">
      <c r="A94" s="391"/>
      <c r="B94" s="394"/>
      <c r="C94" s="74" t="s">
        <v>155</v>
      </c>
      <c r="D94" s="103" t="s">
        <v>49</v>
      </c>
      <c r="E94" s="103">
        <v>1.1</v>
      </c>
      <c r="F94" s="95">
        <f>E94*F89</f>
        <v>1205.6000000000001</v>
      </c>
      <c r="G94" s="50"/>
      <c r="H94" s="50">
        <f t="shared" si="8"/>
        <v>0</v>
      </c>
      <c r="I94" s="50"/>
      <c r="J94" s="50"/>
      <c r="K94" s="50"/>
      <c r="L94" s="50"/>
      <c r="M94" s="50">
        <f t="shared" si="7"/>
        <v>0</v>
      </c>
    </row>
    <row r="95" spans="1:13" s="9" customFormat="1" ht="24.75" customHeight="1">
      <c r="A95" s="391"/>
      <c r="B95" s="394"/>
      <c r="C95" s="74" t="s">
        <v>46</v>
      </c>
      <c r="D95" s="103" t="s">
        <v>16</v>
      </c>
      <c r="E95" s="103">
        <v>0.07</v>
      </c>
      <c r="F95" s="95">
        <f>E95*F89</f>
        <v>76.72000000000001</v>
      </c>
      <c r="G95" s="50"/>
      <c r="H95" s="50">
        <f t="shared" si="8"/>
        <v>0</v>
      </c>
      <c r="I95" s="50"/>
      <c r="J95" s="50"/>
      <c r="K95" s="52"/>
      <c r="L95" s="50"/>
      <c r="M95" s="50">
        <f t="shared" si="7"/>
        <v>0</v>
      </c>
    </row>
    <row r="96" spans="1:13" s="9" customFormat="1" ht="24.75" customHeight="1">
      <c r="A96" s="391"/>
      <c r="B96" s="394"/>
      <c r="C96" s="74" t="s">
        <v>457</v>
      </c>
      <c r="D96" s="103" t="s">
        <v>133</v>
      </c>
      <c r="E96" s="103"/>
      <c r="F96" s="95">
        <v>10</v>
      </c>
      <c r="G96" s="50"/>
      <c r="H96" s="50">
        <f t="shared" si="8"/>
        <v>0</v>
      </c>
      <c r="I96" s="50"/>
      <c r="J96" s="50"/>
      <c r="K96" s="50"/>
      <c r="L96" s="50"/>
      <c r="M96" s="50">
        <f t="shared" si="7"/>
        <v>0</v>
      </c>
    </row>
    <row r="97" spans="1:13" s="9" customFormat="1" ht="24.75" customHeight="1">
      <c r="A97" s="391"/>
      <c r="B97" s="394"/>
      <c r="C97" s="74" t="s">
        <v>458</v>
      </c>
      <c r="D97" s="103" t="s">
        <v>133</v>
      </c>
      <c r="E97" s="103"/>
      <c r="F97" s="95">
        <v>120</v>
      </c>
      <c r="G97" s="50"/>
      <c r="H97" s="50">
        <f>G97*F97</f>
        <v>0</v>
      </c>
      <c r="I97" s="50"/>
      <c r="J97" s="50"/>
      <c r="K97" s="50"/>
      <c r="L97" s="50"/>
      <c r="M97" s="50">
        <f>L97+J97+H97</f>
        <v>0</v>
      </c>
    </row>
    <row r="98" spans="1:13" s="9" customFormat="1" ht="24.75" customHeight="1">
      <c r="A98" s="391"/>
      <c r="B98" s="394"/>
      <c r="C98" s="74" t="s">
        <v>528</v>
      </c>
      <c r="D98" s="103" t="s">
        <v>133</v>
      </c>
      <c r="E98" s="103"/>
      <c r="F98" s="95">
        <v>120</v>
      </c>
      <c r="G98" s="50"/>
      <c r="H98" s="50">
        <f>G98*F98</f>
        <v>0</v>
      </c>
      <c r="I98" s="50"/>
      <c r="J98" s="50"/>
      <c r="K98" s="50"/>
      <c r="L98" s="50"/>
      <c r="M98" s="50">
        <f>L98+J98+H98</f>
        <v>0</v>
      </c>
    </row>
    <row r="99" spans="1:13" s="9" customFormat="1" ht="24.75" customHeight="1">
      <c r="A99" s="392"/>
      <c r="B99" s="395"/>
      <c r="C99" s="74" t="s">
        <v>505</v>
      </c>
      <c r="D99" s="103" t="s">
        <v>133</v>
      </c>
      <c r="E99" s="103"/>
      <c r="F99" s="95">
        <v>840</v>
      </c>
      <c r="G99" s="50"/>
      <c r="H99" s="50">
        <f>G99*F99</f>
        <v>0</v>
      </c>
      <c r="I99" s="50"/>
      <c r="J99" s="50"/>
      <c r="K99" s="50"/>
      <c r="L99" s="50"/>
      <c r="M99" s="50">
        <f>L99+J99+H99</f>
        <v>0</v>
      </c>
    </row>
    <row r="100" spans="1:13" s="9" customFormat="1" ht="33">
      <c r="A100" s="103">
        <v>18</v>
      </c>
      <c r="B100" s="139" t="s">
        <v>142</v>
      </c>
      <c r="C100" s="74" t="s">
        <v>459</v>
      </c>
      <c r="D100" s="103" t="s">
        <v>133</v>
      </c>
      <c r="E100" s="103"/>
      <c r="F100" s="95">
        <v>96</v>
      </c>
      <c r="G100" s="50"/>
      <c r="H100" s="50">
        <f t="shared" si="8"/>
        <v>0</v>
      </c>
      <c r="I100" s="50"/>
      <c r="J100" s="50">
        <f aca="true" t="shared" si="9" ref="J100:J106">I100*F100</f>
        <v>0</v>
      </c>
      <c r="K100" s="50"/>
      <c r="L100" s="50"/>
      <c r="M100" s="52">
        <f t="shared" si="7"/>
        <v>0</v>
      </c>
    </row>
    <row r="101" spans="1:13" s="9" customFormat="1" ht="33">
      <c r="A101" s="103">
        <v>19</v>
      </c>
      <c r="B101" s="139" t="s">
        <v>142</v>
      </c>
      <c r="C101" s="74" t="s">
        <v>460</v>
      </c>
      <c r="D101" s="103" t="s">
        <v>133</v>
      </c>
      <c r="E101" s="103"/>
      <c r="F101" s="95">
        <v>24</v>
      </c>
      <c r="G101" s="50"/>
      <c r="H101" s="50">
        <f t="shared" si="8"/>
        <v>0</v>
      </c>
      <c r="I101" s="50"/>
      <c r="J101" s="50">
        <f t="shared" si="9"/>
        <v>0</v>
      </c>
      <c r="K101" s="50"/>
      <c r="L101" s="50"/>
      <c r="M101" s="52">
        <f>L101+J101+H101</f>
        <v>0</v>
      </c>
    </row>
    <row r="102" spans="1:13" s="9" customFormat="1" ht="26.25" customHeight="1">
      <c r="A102" s="103">
        <v>20</v>
      </c>
      <c r="B102" s="139" t="s">
        <v>142</v>
      </c>
      <c r="C102" s="74" t="s">
        <v>461</v>
      </c>
      <c r="D102" s="103" t="s">
        <v>133</v>
      </c>
      <c r="E102" s="103"/>
      <c r="F102" s="95">
        <v>24</v>
      </c>
      <c r="G102" s="50"/>
      <c r="H102" s="50">
        <f t="shared" si="8"/>
        <v>0</v>
      </c>
      <c r="I102" s="50"/>
      <c r="J102" s="50">
        <f t="shared" si="9"/>
        <v>0</v>
      </c>
      <c r="K102" s="50"/>
      <c r="L102" s="50"/>
      <c r="M102" s="52">
        <f>L102+J102+H102</f>
        <v>0</v>
      </c>
    </row>
    <row r="103" spans="1:13" s="9" customFormat="1" ht="26.25" customHeight="1">
      <c r="A103" s="103">
        <v>21</v>
      </c>
      <c r="B103" s="139" t="s">
        <v>142</v>
      </c>
      <c r="C103" s="74" t="s">
        <v>462</v>
      </c>
      <c r="D103" s="103" t="s">
        <v>133</v>
      </c>
      <c r="E103" s="103"/>
      <c r="F103" s="95">
        <v>4</v>
      </c>
      <c r="G103" s="50"/>
      <c r="H103" s="50">
        <f t="shared" si="8"/>
        <v>0</v>
      </c>
      <c r="I103" s="50"/>
      <c r="J103" s="50">
        <f t="shared" si="9"/>
        <v>0</v>
      </c>
      <c r="K103" s="50"/>
      <c r="L103" s="50"/>
      <c r="M103" s="52">
        <f>L103+J103+H103</f>
        <v>0</v>
      </c>
    </row>
    <row r="104" spans="1:13" s="9" customFormat="1" ht="35.25" customHeight="1">
      <c r="A104" s="169">
        <v>22</v>
      </c>
      <c r="B104" s="171" t="s">
        <v>142</v>
      </c>
      <c r="C104" s="74" t="s">
        <v>531</v>
      </c>
      <c r="D104" s="103" t="s">
        <v>156</v>
      </c>
      <c r="E104" s="103"/>
      <c r="F104" s="97">
        <v>64</v>
      </c>
      <c r="G104" s="142"/>
      <c r="H104" s="143">
        <f t="shared" si="8"/>
        <v>0</v>
      </c>
      <c r="I104" s="50"/>
      <c r="J104" s="50">
        <f t="shared" si="9"/>
        <v>0</v>
      </c>
      <c r="K104" s="50"/>
      <c r="L104" s="50"/>
      <c r="M104" s="52">
        <f>H104+J104+L104</f>
        <v>0</v>
      </c>
    </row>
    <row r="105" spans="1:13" s="9" customFormat="1" ht="23.25" customHeight="1">
      <c r="A105" s="169">
        <v>23</v>
      </c>
      <c r="B105" s="171" t="s">
        <v>142</v>
      </c>
      <c r="C105" s="74" t="s">
        <v>532</v>
      </c>
      <c r="D105" s="103" t="s">
        <v>133</v>
      </c>
      <c r="E105" s="103"/>
      <c r="F105" s="97">
        <v>64</v>
      </c>
      <c r="G105" s="143"/>
      <c r="H105" s="300">
        <f>G105*F105</f>
        <v>0</v>
      </c>
      <c r="I105" s="66"/>
      <c r="J105" s="50">
        <f t="shared" si="9"/>
        <v>0</v>
      </c>
      <c r="K105" s="50"/>
      <c r="L105" s="50"/>
      <c r="M105" s="52">
        <f>H105+J105+L105</f>
        <v>0</v>
      </c>
    </row>
    <row r="106" spans="1:13" s="9" customFormat="1" ht="23.25" customHeight="1">
      <c r="A106" s="169">
        <v>24</v>
      </c>
      <c r="B106" s="171" t="s">
        <v>142</v>
      </c>
      <c r="C106" s="74" t="s">
        <v>533</v>
      </c>
      <c r="D106" s="103" t="s">
        <v>133</v>
      </c>
      <c r="E106" s="103"/>
      <c r="F106" s="97">
        <v>64</v>
      </c>
      <c r="G106" s="143"/>
      <c r="H106" s="300">
        <f>G106*F106</f>
        <v>0</v>
      </c>
      <c r="I106" s="66"/>
      <c r="J106" s="50">
        <f t="shared" si="9"/>
        <v>0</v>
      </c>
      <c r="K106" s="50"/>
      <c r="L106" s="50"/>
      <c r="M106" s="52">
        <f>H106+J106+L106</f>
        <v>0</v>
      </c>
    </row>
    <row r="107" spans="1:13" s="87" customFormat="1" ht="38.25" customHeight="1">
      <c r="A107" s="390">
        <v>25</v>
      </c>
      <c r="B107" s="393" t="s">
        <v>162</v>
      </c>
      <c r="C107" s="74" t="s">
        <v>529</v>
      </c>
      <c r="D107" s="103" t="s">
        <v>133</v>
      </c>
      <c r="E107" s="103"/>
      <c r="F107" s="95">
        <v>2</v>
      </c>
      <c r="G107" s="50"/>
      <c r="H107" s="50"/>
      <c r="I107" s="50"/>
      <c r="J107" s="50"/>
      <c r="K107" s="52"/>
      <c r="L107" s="50"/>
      <c r="M107" s="52">
        <f>SUM(M108:M113)</f>
        <v>0</v>
      </c>
    </row>
    <row r="108" spans="1:13" s="87" customFormat="1" ht="22.5" customHeight="1">
      <c r="A108" s="391"/>
      <c r="B108" s="394"/>
      <c r="C108" s="47" t="s">
        <v>687</v>
      </c>
      <c r="D108" s="103" t="s">
        <v>133</v>
      </c>
      <c r="E108" s="103">
        <v>1</v>
      </c>
      <c r="F108" s="95">
        <f>F107*E108</f>
        <v>2</v>
      </c>
      <c r="G108" s="50"/>
      <c r="H108" s="50"/>
      <c r="I108" s="50"/>
      <c r="J108" s="50">
        <f>I108*F108</f>
        <v>0</v>
      </c>
      <c r="K108" s="52"/>
      <c r="L108" s="50"/>
      <c r="M108" s="50">
        <f aca="true" t="shared" si="10" ref="M108:M113">L108+J108+H108</f>
        <v>0</v>
      </c>
    </row>
    <row r="109" spans="1:13" s="87" customFormat="1" ht="22.5" customHeight="1">
      <c r="A109" s="391"/>
      <c r="B109" s="394"/>
      <c r="C109" s="74" t="s">
        <v>68</v>
      </c>
      <c r="D109" s="103" t="s">
        <v>16</v>
      </c>
      <c r="E109" s="103">
        <v>0.01</v>
      </c>
      <c r="F109" s="95">
        <f>F107*E109</f>
        <v>0.02</v>
      </c>
      <c r="G109" s="50"/>
      <c r="H109" s="50"/>
      <c r="I109" s="50"/>
      <c r="J109" s="50"/>
      <c r="K109" s="52"/>
      <c r="L109" s="50">
        <f>K109*F109</f>
        <v>0</v>
      </c>
      <c r="M109" s="50">
        <f t="shared" si="10"/>
        <v>0</v>
      </c>
    </row>
    <row r="110" spans="1:13" s="87" customFormat="1" ht="36" customHeight="1">
      <c r="A110" s="391"/>
      <c r="B110" s="394"/>
      <c r="C110" s="74" t="s">
        <v>530</v>
      </c>
      <c r="D110" s="103" t="s">
        <v>84</v>
      </c>
      <c r="E110" s="103"/>
      <c r="F110" s="95">
        <v>4</v>
      </c>
      <c r="G110" s="50"/>
      <c r="H110" s="50">
        <f>G110*F107</f>
        <v>0</v>
      </c>
      <c r="I110" s="50"/>
      <c r="J110" s="50"/>
      <c r="K110" s="52"/>
      <c r="L110" s="50"/>
      <c r="M110" s="50">
        <f t="shared" si="10"/>
        <v>0</v>
      </c>
    </row>
    <row r="111" spans="1:13" s="87" customFormat="1" ht="29.25" customHeight="1">
      <c r="A111" s="391"/>
      <c r="B111" s="394"/>
      <c r="C111" s="74" t="s">
        <v>151</v>
      </c>
      <c r="D111" s="103" t="s">
        <v>133</v>
      </c>
      <c r="E111" s="103"/>
      <c r="F111" s="95">
        <v>4</v>
      </c>
      <c r="G111" s="50"/>
      <c r="H111" s="50">
        <f>F111*G111</f>
        <v>0</v>
      </c>
      <c r="I111" s="50"/>
      <c r="J111" s="50"/>
      <c r="K111" s="50"/>
      <c r="L111" s="50"/>
      <c r="M111" s="50">
        <f t="shared" si="10"/>
        <v>0</v>
      </c>
    </row>
    <row r="112" spans="1:13" s="87" customFormat="1" ht="29.25" customHeight="1">
      <c r="A112" s="391"/>
      <c r="B112" s="394"/>
      <c r="C112" s="74" t="s">
        <v>46</v>
      </c>
      <c r="D112" s="103" t="s">
        <v>16</v>
      </c>
      <c r="E112" s="103">
        <v>0.72</v>
      </c>
      <c r="F112" s="95">
        <f>E112*F107</f>
        <v>1.44</v>
      </c>
      <c r="G112" s="50"/>
      <c r="H112" s="50">
        <f>G112*F112</f>
        <v>0</v>
      </c>
      <c r="I112" s="50"/>
      <c r="J112" s="50"/>
      <c r="K112" s="52"/>
      <c r="L112" s="50"/>
      <c r="M112" s="50">
        <f t="shared" si="10"/>
        <v>0</v>
      </c>
    </row>
    <row r="113" spans="1:13" s="87" customFormat="1" ht="29.25" customHeight="1">
      <c r="A113" s="392"/>
      <c r="B113" s="395"/>
      <c r="C113" s="74" t="s">
        <v>157</v>
      </c>
      <c r="D113" s="103" t="s">
        <v>84</v>
      </c>
      <c r="E113" s="103">
        <v>3</v>
      </c>
      <c r="F113" s="95">
        <f>E113*F107</f>
        <v>6</v>
      </c>
      <c r="G113" s="50"/>
      <c r="H113" s="50">
        <f>G113*F113</f>
        <v>0</v>
      </c>
      <c r="I113" s="50"/>
      <c r="J113" s="50"/>
      <c r="K113" s="50"/>
      <c r="L113" s="50"/>
      <c r="M113" s="50">
        <f t="shared" si="10"/>
        <v>0</v>
      </c>
    </row>
    <row r="114" spans="1:13" s="87" customFormat="1" ht="29.25" customHeight="1">
      <c r="A114" s="390">
        <v>26</v>
      </c>
      <c r="B114" s="344" t="s">
        <v>163</v>
      </c>
      <c r="C114" s="72" t="s">
        <v>158</v>
      </c>
      <c r="D114" s="190" t="s">
        <v>159</v>
      </c>
      <c r="E114" s="190"/>
      <c r="F114" s="190">
        <v>118</v>
      </c>
      <c r="G114" s="190"/>
      <c r="H114" s="295"/>
      <c r="I114" s="295"/>
      <c r="J114" s="295"/>
      <c r="K114" s="295"/>
      <c r="L114" s="295"/>
      <c r="M114" s="52">
        <f>SUM(M115:M118)</f>
        <v>0</v>
      </c>
    </row>
    <row r="115" spans="1:13" s="87" customFormat="1" ht="29.25" customHeight="1">
      <c r="A115" s="391"/>
      <c r="B115" s="345"/>
      <c r="C115" s="47" t="s">
        <v>687</v>
      </c>
      <c r="D115" s="295" t="s">
        <v>159</v>
      </c>
      <c r="E115" s="295">
        <v>1</v>
      </c>
      <c r="F115" s="50">
        <f>F114*E115</f>
        <v>118</v>
      </c>
      <c r="G115" s="52"/>
      <c r="H115" s="50"/>
      <c r="I115" s="50"/>
      <c r="J115" s="50">
        <f>I115*F115</f>
        <v>0</v>
      </c>
      <c r="K115" s="50"/>
      <c r="L115" s="50"/>
      <c r="M115" s="50">
        <f>L115+J115+H115</f>
        <v>0</v>
      </c>
    </row>
    <row r="116" spans="1:13" s="87" customFormat="1" ht="29.25" customHeight="1">
      <c r="A116" s="391"/>
      <c r="B116" s="345"/>
      <c r="C116" s="47" t="s">
        <v>68</v>
      </c>
      <c r="D116" s="295" t="s">
        <v>16</v>
      </c>
      <c r="E116" s="295">
        <v>0.3</v>
      </c>
      <c r="F116" s="50">
        <f>E116*F114</f>
        <v>35.4</v>
      </c>
      <c r="G116" s="52"/>
      <c r="H116" s="50"/>
      <c r="I116" s="50"/>
      <c r="J116" s="50"/>
      <c r="K116" s="50"/>
      <c r="L116" s="50">
        <f>K116*F116</f>
        <v>0</v>
      </c>
      <c r="M116" s="50">
        <f>L116+J116+H116</f>
        <v>0</v>
      </c>
    </row>
    <row r="117" spans="1:13" s="87" customFormat="1" ht="29.25" customHeight="1">
      <c r="A117" s="391"/>
      <c r="B117" s="345"/>
      <c r="C117" s="47" t="s">
        <v>517</v>
      </c>
      <c r="D117" s="295" t="s">
        <v>160</v>
      </c>
      <c r="E117" s="295">
        <v>1</v>
      </c>
      <c r="F117" s="50">
        <f>E117*F114</f>
        <v>118</v>
      </c>
      <c r="G117" s="50"/>
      <c r="H117" s="50">
        <f>G117*F117</f>
        <v>0</v>
      </c>
      <c r="I117" s="50"/>
      <c r="J117" s="50"/>
      <c r="K117" s="50"/>
      <c r="L117" s="50"/>
      <c r="M117" s="50">
        <f>L117+J117+H117</f>
        <v>0</v>
      </c>
    </row>
    <row r="118" spans="1:13" s="87" customFormat="1" ht="29.25" customHeight="1">
      <c r="A118" s="392"/>
      <c r="B118" s="346"/>
      <c r="C118" s="54" t="s">
        <v>58</v>
      </c>
      <c r="D118" s="295" t="s">
        <v>16</v>
      </c>
      <c r="E118" s="190">
        <v>0.94</v>
      </c>
      <c r="F118" s="50">
        <f>F114*E118</f>
        <v>110.91999999999999</v>
      </c>
      <c r="G118" s="50"/>
      <c r="H118" s="50">
        <f>G118*F118</f>
        <v>0</v>
      </c>
      <c r="I118" s="50"/>
      <c r="J118" s="50"/>
      <c r="K118" s="50"/>
      <c r="L118" s="50"/>
      <c r="M118" s="50">
        <f>L118+J118+H118</f>
        <v>0</v>
      </c>
    </row>
    <row r="119" spans="1:13" s="87" customFormat="1" ht="29.25" customHeight="1">
      <c r="A119" s="390">
        <v>27</v>
      </c>
      <c r="B119" s="344" t="s">
        <v>163</v>
      </c>
      <c r="C119" s="72" t="s">
        <v>518</v>
      </c>
      <c r="D119" s="190" t="s">
        <v>159</v>
      </c>
      <c r="E119" s="190"/>
      <c r="F119" s="190">
        <v>2</v>
      </c>
      <c r="G119" s="190"/>
      <c r="H119" s="295">
        <f>G119*F119</f>
        <v>0</v>
      </c>
      <c r="I119" s="295"/>
      <c r="J119" s="295">
        <f>I119*F119</f>
        <v>0</v>
      </c>
      <c r="K119" s="295"/>
      <c r="L119" s="295"/>
      <c r="M119" s="52">
        <f>SUM(M120:M123)</f>
        <v>0</v>
      </c>
    </row>
    <row r="120" spans="1:13" s="87" customFormat="1" ht="29.25" customHeight="1">
      <c r="A120" s="391"/>
      <c r="B120" s="345"/>
      <c r="C120" s="47" t="s">
        <v>687</v>
      </c>
      <c r="D120" s="295" t="s">
        <v>159</v>
      </c>
      <c r="E120" s="295">
        <v>1</v>
      </c>
      <c r="F120" s="50">
        <f>F119*E120</f>
        <v>2</v>
      </c>
      <c r="G120" s="52"/>
      <c r="H120" s="50"/>
      <c r="I120" s="50"/>
      <c r="J120" s="50">
        <f>I120*F120</f>
        <v>0</v>
      </c>
      <c r="K120" s="50"/>
      <c r="L120" s="50"/>
      <c r="M120" s="50">
        <f>L120+J120+H120</f>
        <v>0</v>
      </c>
    </row>
    <row r="121" spans="1:13" s="87" customFormat="1" ht="29.25" customHeight="1">
      <c r="A121" s="391"/>
      <c r="B121" s="345"/>
      <c r="C121" s="47" t="s">
        <v>68</v>
      </c>
      <c r="D121" s="295" t="s">
        <v>16</v>
      </c>
      <c r="E121" s="295">
        <v>0.3</v>
      </c>
      <c r="F121" s="50">
        <f>E121*F119</f>
        <v>0.6</v>
      </c>
      <c r="G121" s="52"/>
      <c r="H121" s="50"/>
      <c r="I121" s="50"/>
      <c r="J121" s="50"/>
      <c r="K121" s="50"/>
      <c r="L121" s="50">
        <f>K121*F121</f>
        <v>0</v>
      </c>
      <c r="M121" s="50">
        <f>L121+J121+H121</f>
        <v>0</v>
      </c>
    </row>
    <row r="122" spans="1:13" s="87" customFormat="1" ht="29.25" customHeight="1">
      <c r="A122" s="391"/>
      <c r="B122" s="345"/>
      <c r="C122" s="47" t="s">
        <v>519</v>
      </c>
      <c r="D122" s="295" t="s">
        <v>160</v>
      </c>
      <c r="E122" s="295">
        <v>1</v>
      </c>
      <c r="F122" s="50">
        <f>E122*F119</f>
        <v>2</v>
      </c>
      <c r="G122" s="50"/>
      <c r="H122" s="50">
        <f>G122*F122</f>
        <v>0</v>
      </c>
      <c r="I122" s="50"/>
      <c r="J122" s="50"/>
      <c r="K122" s="50"/>
      <c r="L122" s="50"/>
      <c r="M122" s="50">
        <f>L122+J122+H122</f>
        <v>0</v>
      </c>
    </row>
    <row r="123" spans="1:13" s="87" customFormat="1" ht="29.25" customHeight="1">
      <c r="A123" s="392"/>
      <c r="B123" s="346"/>
      <c r="C123" s="54" t="s">
        <v>58</v>
      </c>
      <c r="D123" s="295" t="s">
        <v>16</v>
      </c>
      <c r="E123" s="190">
        <v>0.94</v>
      </c>
      <c r="F123" s="50">
        <f>F119*E123</f>
        <v>1.88</v>
      </c>
      <c r="G123" s="50"/>
      <c r="H123" s="50">
        <f>G123*F123</f>
        <v>0</v>
      </c>
      <c r="I123" s="50"/>
      <c r="J123" s="50"/>
      <c r="K123" s="50"/>
      <c r="L123" s="50"/>
      <c r="M123" s="50">
        <f>L123+J123+H123</f>
        <v>0</v>
      </c>
    </row>
    <row r="124" spans="1:13" s="87" customFormat="1" ht="29.25" customHeight="1">
      <c r="A124" s="390">
        <v>28</v>
      </c>
      <c r="B124" s="344" t="s">
        <v>164</v>
      </c>
      <c r="C124" s="72" t="s">
        <v>520</v>
      </c>
      <c r="D124" s="190" t="s">
        <v>159</v>
      </c>
      <c r="E124" s="190"/>
      <c r="F124" s="190">
        <v>236</v>
      </c>
      <c r="G124" s="190"/>
      <c r="H124" s="295">
        <f>G124*F124</f>
        <v>0</v>
      </c>
      <c r="I124" s="295"/>
      <c r="J124" s="295">
        <f>I124*F124</f>
        <v>0</v>
      </c>
      <c r="K124" s="295"/>
      <c r="L124" s="295"/>
      <c r="M124" s="52">
        <f>SUM(M125:M129)</f>
        <v>0</v>
      </c>
    </row>
    <row r="125" spans="1:13" s="87" customFormat="1" ht="24" customHeight="1">
      <c r="A125" s="391"/>
      <c r="B125" s="345"/>
      <c r="C125" s="47" t="s">
        <v>687</v>
      </c>
      <c r="D125" s="295" t="s">
        <v>159</v>
      </c>
      <c r="E125" s="295">
        <v>1</v>
      </c>
      <c r="F125" s="50">
        <f>F124*E125</f>
        <v>236</v>
      </c>
      <c r="G125" s="52"/>
      <c r="H125" s="50"/>
      <c r="I125" s="50"/>
      <c r="J125" s="50">
        <f>I125*F125</f>
        <v>0</v>
      </c>
      <c r="K125" s="50"/>
      <c r="L125" s="50"/>
      <c r="M125" s="50">
        <f>L125+J125+H125</f>
        <v>0</v>
      </c>
    </row>
    <row r="126" spans="1:13" s="87" customFormat="1" ht="24" customHeight="1">
      <c r="A126" s="391"/>
      <c r="B126" s="345"/>
      <c r="C126" s="47" t="s">
        <v>68</v>
      </c>
      <c r="D126" s="295" t="s">
        <v>16</v>
      </c>
      <c r="E126" s="295">
        <v>0.05</v>
      </c>
      <c r="F126" s="50">
        <f>E126*F124</f>
        <v>11.8</v>
      </c>
      <c r="G126" s="52"/>
      <c r="H126" s="50"/>
      <c r="I126" s="50"/>
      <c r="J126" s="50"/>
      <c r="K126" s="50"/>
      <c r="L126" s="50">
        <f>K126*F126</f>
        <v>0</v>
      </c>
      <c r="M126" s="50">
        <f>L126+J126+H126</f>
        <v>0</v>
      </c>
    </row>
    <row r="127" spans="1:13" s="87" customFormat="1" ht="24" customHeight="1">
      <c r="A127" s="391"/>
      <c r="B127" s="345"/>
      <c r="C127" s="47" t="s">
        <v>423</v>
      </c>
      <c r="D127" s="295" t="s">
        <v>160</v>
      </c>
      <c r="E127" s="295"/>
      <c r="F127" s="50">
        <v>118</v>
      </c>
      <c r="G127" s="50"/>
      <c r="H127" s="50">
        <f>G127*F127</f>
        <v>0</v>
      </c>
      <c r="I127" s="50"/>
      <c r="J127" s="50"/>
      <c r="K127" s="50"/>
      <c r="L127" s="50"/>
      <c r="M127" s="50">
        <f>L127+J127+H127</f>
        <v>0</v>
      </c>
    </row>
    <row r="128" spans="1:13" s="87" customFormat="1" ht="24" customHeight="1">
      <c r="A128" s="391"/>
      <c r="B128" s="345"/>
      <c r="C128" s="47" t="s">
        <v>424</v>
      </c>
      <c r="D128" s="295" t="s">
        <v>160</v>
      </c>
      <c r="E128" s="295"/>
      <c r="F128" s="50">
        <v>118</v>
      </c>
      <c r="G128" s="50"/>
      <c r="H128" s="50">
        <f>G128*F128</f>
        <v>0</v>
      </c>
      <c r="I128" s="50"/>
      <c r="J128" s="50"/>
      <c r="K128" s="50"/>
      <c r="L128" s="50"/>
      <c r="M128" s="50">
        <f>L128+J128+H128</f>
        <v>0</v>
      </c>
    </row>
    <row r="129" spans="1:13" s="87" customFormat="1" ht="24" customHeight="1">
      <c r="A129" s="392"/>
      <c r="B129" s="346"/>
      <c r="C129" s="54" t="s">
        <v>58</v>
      </c>
      <c r="D129" s="295" t="s">
        <v>16</v>
      </c>
      <c r="E129" s="190">
        <v>0.43</v>
      </c>
      <c r="F129" s="50">
        <f>F124*E129</f>
        <v>101.48</v>
      </c>
      <c r="G129" s="50"/>
      <c r="H129" s="50">
        <f>G129*F129</f>
        <v>0</v>
      </c>
      <c r="I129" s="50"/>
      <c r="J129" s="50"/>
      <c r="K129" s="50"/>
      <c r="L129" s="50"/>
      <c r="M129" s="50">
        <f>L129+J129+H129</f>
        <v>0</v>
      </c>
    </row>
    <row r="130" spans="1:13" s="87" customFormat="1" ht="29.25" customHeight="1">
      <c r="A130" s="390">
        <v>29</v>
      </c>
      <c r="B130" s="344" t="s">
        <v>164</v>
      </c>
      <c r="C130" s="72" t="s">
        <v>521</v>
      </c>
      <c r="D130" s="190" t="s">
        <v>159</v>
      </c>
      <c r="E130" s="190"/>
      <c r="F130" s="190">
        <v>4</v>
      </c>
      <c r="G130" s="190"/>
      <c r="H130" s="295">
        <f>G130*F130</f>
        <v>0</v>
      </c>
      <c r="I130" s="295"/>
      <c r="J130" s="295">
        <f>I130*F130</f>
        <v>0</v>
      </c>
      <c r="K130" s="295"/>
      <c r="L130" s="295"/>
      <c r="M130" s="52">
        <f>SUM(M131:M135)</f>
        <v>0</v>
      </c>
    </row>
    <row r="131" spans="1:13" s="87" customFormat="1" ht="23.25" customHeight="1">
      <c r="A131" s="391"/>
      <c r="B131" s="345"/>
      <c r="C131" s="47" t="s">
        <v>687</v>
      </c>
      <c r="D131" s="295" t="s">
        <v>159</v>
      </c>
      <c r="E131" s="295">
        <v>1</v>
      </c>
      <c r="F131" s="50">
        <f>F130*E131</f>
        <v>4</v>
      </c>
      <c r="G131" s="52"/>
      <c r="H131" s="50"/>
      <c r="I131" s="50"/>
      <c r="J131" s="50">
        <f>I131*F131</f>
        <v>0</v>
      </c>
      <c r="K131" s="50"/>
      <c r="L131" s="50"/>
      <c r="M131" s="50">
        <f>L131+J131+H131</f>
        <v>0</v>
      </c>
    </row>
    <row r="132" spans="1:13" s="87" customFormat="1" ht="23.25" customHeight="1">
      <c r="A132" s="391"/>
      <c r="B132" s="345"/>
      <c r="C132" s="47" t="s">
        <v>68</v>
      </c>
      <c r="D132" s="295" t="s">
        <v>16</v>
      </c>
      <c r="E132" s="295">
        <v>0.05</v>
      </c>
      <c r="F132" s="50">
        <f>E132*F130</f>
        <v>0.2</v>
      </c>
      <c r="G132" s="52"/>
      <c r="H132" s="50"/>
      <c r="I132" s="50"/>
      <c r="J132" s="50"/>
      <c r="K132" s="50"/>
      <c r="L132" s="50">
        <f>K132*F132</f>
        <v>0</v>
      </c>
      <c r="M132" s="50">
        <f>L132+J132+H132</f>
        <v>0</v>
      </c>
    </row>
    <row r="133" spans="1:13" s="87" customFormat="1" ht="36.75" customHeight="1">
      <c r="A133" s="391"/>
      <c r="B133" s="345"/>
      <c r="C133" s="47" t="s">
        <v>522</v>
      </c>
      <c r="D133" s="295" t="s">
        <v>160</v>
      </c>
      <c r="E133" s="295"/>
      <c r="F133" s="50">
        <v>2</v>
      </c>
      <c r="G133" s="50"/>
      <c r="H133" s="50">
        <f>G133*F133</f>
        <v>0</v>
      </c>
      <c r="I133" s="50"/>
      <c r="J133" s="50"/>
      <c r="K133" s="50"/>
      <c r="L133" s="50"/>
      <c r="M133" s="50">
        <f>L133+J133+H133</f>
        <v>0</v>
      </c>
    </row>
    <row r="134" spans="1:13" s="87" customFormat="1" ht="33" customHeight="1">
      <c r="A134" s="391"/>
      <c r="B134" s="345"/>
      <c r="C134" s="47" t="s">
        <v>523</v>
      </c>
      <c r="D134" s="295" t="s">
        <v>160</v>
      </c>
      <c r="E134" s="295"/>
      <c r="F134" s="50">
        <v>2</v>
      </c>
      <c r="G134" s="50"/>
      <c r="H134" s="50">
        <f>G134*F134</f>
        <v>0</v>
      </c>
      <c r="I134" s="50"/>
      <c r="J134" s="50"/>
      <c r="K134" s="50"/>
      <c r="L134" s="50"/>
      <c r="M134" s="50">
        <f>L134+J134+H134</f>
        <v>0</v>
      </c>
    </row>
    <row r="135" spans="1:13" s="87" customFormat="1" ht="29.25" customHeight="1">
      <c r="A135" s="392"/>
      <c r="B135" s="346"/>
      <c r="C135" s="54" t="s">
        <v>58</v>
      </c>
      <c r="D135" s="295" t="s">
        <v>16</v>
      </c>
      <c r="E135" s="190">
        <v>0.43</v>
      </c>
      <c r="F135" s="50">
        <f>F130*E135</f>
        <v>1.72</v>
      </c>
      <c r="G135" s="50"/>
      <c r="H135" s="50">
        <f>G135*F135</f>
        <v>0</v>
      </c>
      <c r="I135" s="50"/>
      <c r="J135" s="50"/>
      <c r="K135" s="50"/>
      <c r="L135" s="50"/>
      <c r="M135" s="50">
        <f>L135+J135+H135</f>
        <v>0</v>
      </c>
    </row>
    <row r="136" spans="1:13" s="87" customFormat="1" ht="29.25" customHeight="1">
      <c r="A136" s="390">
        <v>30</v>
      </c>
      <c r="B136" s="396" t="s">
        <v>165</v>
      </c>
      <c r="C136" s="72" t="s">
        <v>524</v>
      </c>
      <c r="D136" s="190" t="s">
        <v>159</v>
      </c>
      <c r="E136" s="190"/>
      <c r="F136" s="190">
        <v>118</v>
      </c>
      <c r="G136" s="190"/>
      <c r="H136" s="295">
        <f>G136*F136</f>
        <v>0</v>
      </c>
      <c r="I136" s="295"/>
      <c r="J136" s="295">
        <f>I136*F136</f>
        <v>0</v>
      </c>
      <c r="K136" s="295"/>
      <c r="L136" s="295"/>
      <c r="M136" s="52">
        <f>SUM(M137:M140)</f>
        <v>0</v>
      </c>
    </row>
    <row r="137" spans="1:13" s="87" customFormat="1" ht="29.25" customHeight="1">
      <c r="A137" s="391"/>
      <c r="B137" s="397"/>
      <c r="C137" s="47" t="s">
        <v>687</v>
      </c>
      <c r="D137" s="295" t="s">
        <v>159</v>
      </c>
      <c r="E137" s="295">
        <v>1</v>
      </c>
      <c r="F137" s="50">
        <f>E137*F136</f>
        <v>118</v>
      </c>
      <c r="G137" s="52"/>
      <c r="H137" s="50"/>
      <c r="I137" s="50"/>
      <c r="J137" s="50">
        <f>I137*F137</f>
        <v>0</v>
      </c>
      <c r="K137" s="50"/>
      <c r="L137" s="50"/>
      <c r="M137" s="50">
        <f aca="true" t="shared" si="11" ref="M137:M147">L137+J137+H137</f>
        <v>0</v>
      </c>
    </row>
    <row r="138" spans="1:13" s="87" customFormat="1" ht="29.25" customHeight="1">
      <c r="A138" s="391"/>
      <c r="B138" s="397"/>
      <c r="C138" s="47" t="s">
        <v>68</v>
      </c>
      <c r="D138" s="295" t="s">
        <v>16</v>
      </c>
      <c r="E138" s="295">
        <v>0.15</v>
      </c>
      <c r="F138" s="50">
        <f>E138*F136</f>
        <v>17.7</v>
      </c>
      <c r="G138" s="52"/>
      <c r="H138" s="50"/>
      <c r="I138" s="50"/>
      <c r="J138" s="50"/>
      <c r="K138" s="50"/>
      <c r="L138" s="50">
        <f>K138*F138</f>
        <v>0</v>
      </c>
      <c r="M138" s="50">
        <f t="shared" si="11"/>
        <v>0</v>
      </c>
    </row>
    <row r="139" spans="1:13" s="87" customFormat="1" ht="29.25" customHeight="1">
      <c r="A139" s="391"/>
      <c r="B139" s="397"/>
      <c r="C139" s="47" t="s">
        <v>858</v>
      </c>
      <c r="D139" s="295" t="s">
        <v>160</v>
      </c>
      <c r="E139" s="295">
        <v>1</v>
      </c>
      <c r="F139" s="50">
        <f>E139*F136</f>
        <v>118</v>
      </c>
      <c r="G139" s="50"/>
      <c r="H139" s="50">
        <f>G139*F139</f>
        <v>0</v>
      </c>
      <c r="I139" s="50"/>
      <c r="J139" s="50"/>
      <c r="K139" s="50"/>
      <c r="L139" s="50"/>
      <c r="M139" s="50">
        <f t="shared" si="11"/>
        <v>0</v>
      </c>
    </row>
    <row r="140" spans="1:13" s="87" customFormat="1" ht="26.25" customHeight="1">
      <c r="A140" s="392"/>
      <c r="B140" s="398"/>
      <c r="C140" s="54" t="s">
        <v>58</v>
      </c>
      <c r="D140" s="295" t="s">
        <v>16</v>
      </c>
      <c r="E140" s="190">
        <v>0.4</v>
      </c>
      <c r="F140" s="50">
        <f>F136*E140</f>
        <v>47.2</v>
      </c>
      <c r="G140" s="50"/>
      <c r="H140" s="50">
        <f>G140*F140</f>
        <v>0</v>
      </c>
      <c r="I140" s="50"/>
      <c r="J140" s="50"/>
      <c r="K140" s="50"/>
      <c r="L140" s="50"/>
      <c r="M140" s="50">
        <f t="shared" si="11"/>
        <v>0</v>
      </c>
    </row>
    <row r="141" spans="1:13" s="87" customFormat="1" ht="26.25" customHeight="1">
      <c r="A141" s="390">
        <v>31</v>
      </c>
      <c r="B141" s="396" t="s">
        <v>165</v>
      </c>
      <c r="C141" s="72" t="s">
        <v>525</v>
      </c>
      <c r="D141" s="190" t="s">
        <v>159</v>
      </c>
      <c r="E141" s="190"/>
      <c r="F141" s="190">
        <v>2</v>
      </c>
      <c r="G141" s="190"/>
      <c r="H141" s="295">
        <f>G141*F141</f>
        <v>0</v>
      </c>
      <c r="I141" s="295"/>
      <c r="J141" s="295">
        <f>I141*F141</f>
        <v>0</v>
      </c>
      <c r="K141" s="295"/>
      <c r="L141" s="295"/>
      <c r="M141" s="52">
        <f>SUM(M142:M146)</f>
        <v>0</v>
      </c>
    </row>
    <row r="142" spans="1:13" s="87" customFormat="1" ht="26.25" customHeight="1">
      <c r="A142" s="391"/>
      <c r="B142" s="397"/>
      <c r="C142" s="47" t="s">
        <v>687</v>
      </c>
      <c r="D142" s="295" t="s">
        <v>159</v>
      </c>
      <c r="E142" s="295">
        <v>1</v>
      </c>
      <c r="F142" s="50">
        <f>F141*E142</f>
        <v>2</v>
      </c>
      <c r="G142" s="52"/>
      <c r="H142" s="50"/>
      <c r="I142" s="50"/>
      <c r="J142" s="50">
        <f>I142*F142</f>
        <v>0</v>
      </c>
      <c r="K142" s="50"/>
      <c r="L142" s="50"/>
      <c r="M142" s="50">
        <f>L142+J142+H142</f>
        <v>0</v>
      </c>
    </row>
    <row r="143" spans="1:13" s="87" customFormat="1" ht="26.25" customHeight="1">
      <c r="A143" s="391"/>
      <c r="B143" s="397"/>
      <c r="C143" s="47" t="s">
        <v>68</v>
      </c>
      <c r="D143" s="295" t="s">
        <v>16</v>
      </c>
      <c r="E143" s="295">
        <v>0.15</v>
      </c>
      <c r="F143" s="50">
        <f>E143*F141</f>
        <v>0.3</v>
      </c>
      <c r="G143" s="52"/>
      <c r="H143" s="50"/>
      <c r="I143" s="50"/>
      <c r="J143" s="50"/>
      <c r="K143" s="50"/>
      <c r="L143" s="50">
        <f>K143*F143</f>
        <v>0</v>
      </c>
      <c r="M143" s="50">
        <f>L143+J143+H143</f>
        <v>0</v>
      </c>
    </row>
    <row r="144" spans="1:13" s="87" customFormat="1" ht="26.25" customHeight="1">
      <c r="A144" s="391"/>
      <c r="B144" s="397"/>
      <c r="C144" s="47" t="s">
        <v>526</v>
      </c>
      <c r="D144" s="295" t="s">
        <v>160</v>
      </c>
      <c r="E144" s="295">
        <v>1</v>
      </c>
      <c r="F144" s="50">
        <f>E144*F141</f>
        <v>2</v>
      </c>
      <c r="G144" s="50"/>
      <c r="H144" s="50">
        <f>G144*F144</f>
        <v>0</v>
      </c>
      <c r="I144" s="50"/>
      <c r="J144" s="50"/>
      <c r="K144" s="50"/>
      <c r="L144" s="50"/>
      <c r="M144" s="50">
        <f>L144+J144+H144</f>
        <v>0</v>
      </c>
    </row>
    <row r="145" spans="1:13" s="87" customFormat="1" ht="26.25" customHeight="1">
      <c r="A145" s="391"/>
      <c r="B145" s="397"/>
      <c r="C145" s="47" t="s">
        <v>183</v>
      </c>
      <c r="D145" s="295" t="s">
        <v>118</v>
      </c>
      <c r="E145" s="295"/>
      <c r="F145" s="50">
        <v>120</v>
      </c>
      <c r="G145" s="50"/>
      <c r="H145" s="50">
        <f>G145*F145</f>
        <v>0</v>
      </c>
      <c r="I145" s="50"/>
      <c r="J145" s="50">
        <f>I145*F145</f>
        <v>0</v>
      </c>
      <c r="K145" s="50"/>
      <c r="L145" s="50"/>
      <c r="M145" s="50">
        <f>L145+J145+H145</f>
        <v>0</v>
      </c>
    </row>
    <row r="146" spans="1:13" s="87" customFormat="1" ht="26.25" customHeight="1">
      <c r="A146" s="392"/>
      <c r="B146" s="398"/>
      <c r="C146" s="54" t="s">
        <v>58</v>
      </c>
      <c r="D146" s="295" t="s">
        <v>16</v>
      </c>
      <c r="E146" s="190">
        <v>0.4</v>
      </c>
      <c r="F146" s="50">
        <f>F141*E146</f>
        <v>0.8</v>
      </c>
      <c r="G146" s="50"/>
      <c r="H146" s="50">
        <f>G146*F146</f>
        <v>0</v>
      </c>
      <c r="I146" s="50"/>
      <c r="J146" s="50"/>
      <c r="K146" s="50"/>
      <c r="L146" s="50"/>
      <c r="M146" s="50">
        <f>L146+J146+H146</f>
        <v>0</v>
      </c>
    </row>
    <row r="147" spans="1:13" s="9" customFormat="1" ht="23.25" customHeight="1">
      <c r="A147" s="4">
        <v>32</v>
      </c>
      <c r="B147" s="20"/>
      <c r="C147" s="5" t="s">
        <v>4</v>
      </c>
      <c r="D147" s="4"/>
      <c r="E147" s="4"/>
      <c r="F147" s="4"/>
      <c r="G147" s="4"/>
      <c r="H147" s="6">
        <f>SUM(H7:H146)</f>
        <v>0</v>
      </c>
      <c r="I147" s="6"/>
      <c r="J147" s="6">
        <f>SUM(J7:J146)</f>
        <v>0</v>
      </c>
      <c r="K147" s="6"/>
      <c r="L147" s="6">
        <f>SUM(L7:L146)</f>
        <v>0</v>
      </c>
      <c r="M147" s="6">
        <f t="shared" si="11"/>
        <v>0</v>
      </c>
    </row>
    <row r="148" spans="1:13" s="9" customFormat="1" ht="28.5" customHeight="1">
      <c r="A148" s="1">
        <v>33</v>
      </c>
      <c r="B148" s="18"/>
      <c r="C148" s="7" t="s">
        <v>889</v>
      </c>
      <c r="D148" s="1" t="s">
        <v>8</v>
      </c>
      <c r="E148" s="1"/>
      <c r="F148" s="1"/>
      <c r="G148" s="1"/>
      <c r="H148" s="2"/>
      <c r="I148" s="2"/>
      <c r="J148" s="3"/>
      <c r="K148" s="2"/>
      <c r="L148" s="2"/>
      <c r="M148" s="8">
        <f>M147*F148/100</f>
        <v>0</v>
      </c>
    </row>
    <row r="149" spans="1:13" s="9" customFormat="1" ht="28.5" customHeight="1">
      <c r="A149" s="147">
        <v>34</v>
      </c>
      <c r="B149" s="19"/>
      <c r="C149" s="14" t="s">
        <v>4</v>
      </c>
      <c r="D149" s="1"/>
      <c r="E149" s="1"/>
      <c r="F149" s="1"/>
      <c r="G149" s="1"/>
      <c r="H149" s="1"/>
      <c r="I149" s="1"/>
      <c r="J149" s="1"/>
      <c r="K149" s="1"/>
      <c r="L149" s="1"/>
      <c r="M149" s="3">
        <f>M148+M147</f>
        <v>0</v>
      </c>
    </row>
    <row r="150" spans="1:13" s="9" customFormat="1" ht="28.5" customHeight="1">
      <c r="A150" s="147">
        <v>35</v>
      </c>
      <c r="B150" s="19"/>
      <c r="C150" s="15" t="s">
        <v>888</v>
      </c>
      <c r="D150" s="1" t="s">
        <v>8</v>
      </c>
      <c r="E150" s="1"/>
      <c r="F150" s="1"/>
      <c r="G150" s="1"/>
      <c r="H150" s="1"/>
      <c r="I150" s="1"/>
      <c r="J150" s="1"/>
      <c r="K150" s="1"/>
      <c r="L150" s="1"/>
      <c r="M150" s="16">
        <f>M149*F150/100</f>
        <v>0</v>
      </c>
    </row>
    <row r="151" spans="1:13" s="9" customFormat="1" ht="28.5" customHeight="1">
      <c r="A151" s="149">
        <v>36</v>
      </c>
      <c r="B151" s="150"/>
      <c r="C151" s="151" t="s">
        <v>10</v>
      </c>
      <c r="D151" s="152"/>
      <c r="E151" s="152"/>
      <c r="F151" s="152"/>
      <c r="G151" s="152"/>
      <c r="H151" s="152"/>
      <c r="I151" s="152"/>
      <c r="J151" s="152"/>
      <c r="K151" s="152"/>
      <c r="L151" s="152"/>
      <c r="M151" s="153">
        <f>M150+M149</f>
        <v>0</v>
      </c>
    </row>
    <row r="152" spans="1:13" s="9" customFormat="1" ht="20.25" customHeight="1">
      <c r="A152" s="381"/>
      <c r="B152" s="381"/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</row>
    <row r="153" spans="1:13" s="9" customFormat="1" ht="23.25" customHeight="1">
      <c r="A153" s="382"/>
      <c r="B153" s="382"/>
      <c r="C153" s="382"/>
      <c r="D153" s="382"/>
      <c r="E153" s="382"/>
      <c r="F153" s="382"/>
      <c r="G153" s="382"/>
      <c r="H153" s="382"/>
      <c r="I153" s="382"/>
      <c r="J153" s="382"/>
      <c r="K153" s="382"/>
      <c r="L153" s="382"/>
      <c r="M153" s="382"/>
    </row>
    <row r="154" spans="1:13" s="9" customFormat="1" ht="18.75" customHeight="1">
      <c r="A154" s="382"/>
      <c r="B154" s="382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</row>
    <row r="155" spans="1:13" s="9" customFormat="1" ht="18.75" customHeight="1">
      <c r="A155" s="382"/>
      <c r="B155" s="382"/>
      <c r="C155" s="382"/>
      <c r="D155" s="382"/>
      <c r="E155" s="382"/>
      <c r="F155" s="382"/>
      <c r="G155" s="382"/>
      <c r="H155" s="382"/>
      <c r="I155" s="382"/>
      <c r="J155" s="382"/>
      <c r="K155" s="382"/>
      <c r="L155" s="382"/>
      <c r="M155" s="382"/>
    </row>
    <row r="156" spans="1:13" s="9" customFormat="1" ht="20.25" customHeight="1">
      <c r="A156" s="383"/>
      <c r="B156" s="383"/>
      <c r="C156" s="383"/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</row>
    <row r="157" spans="1:13" s="9" customFormat="1" ht="16.5" customHeight="1">
      <c r="A157" s="383"/>
      <c r="B157" s="383"/>
      <c r="C157" s="383"/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</row>
    <row r="158" spans="1:13" s="9" customFormat="1" ht="18.75" customHeight="1">
      <c r="A158" s="383"/>
      <c r="B158" s="383"/>
      <c r="C158" s="383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</row>
    <row r="159" spans="1:13" s="9" customFormat="1" ht="19.5" customHeight="1">
      <c r="A159" s="383"/>
      <c r="B159" s="383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</row>
    <row r="160" spans="1:13" s="9" customFormat="1" ht="15">
      <c r="A160" s="380"/>
      <c r="B160" s="380"/>
      <c r="C160" s="380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</row>
    <row r="161" spans="1:13" s="9" customFormat="1" ht="15">
      <c r="A161" s="380"/>
      <c r="B161" s="380"/>
      <c r="C161" s="380"/>
      <c r="D161" s="380"/>
      <c r="E161" s="380"/>
      <c r="F161" s="380"/>
      <c r="G161" s="380"/>
      <c r="H161" s="380"/>
      <c r="I161" s="380"/>
      <c r="J161" s="380"/>
      <c r="K161" s="380"/>
      <c r="L161" s="380"/>
      <c r="M161" s="380"/>
    </row>
    <row r="162" spans="1:13" s="9" customFormat="1" ht="15">
      <c r="A162" s="380"/>
      <c r="B162" s="380"/>
      <c r="C162" s="380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</row>
    <row r="163" spans="1:13" s="9" customFormat="1" ht="15">
      <c r="A163" s="380"/>
      <c r="B163" s="380"/>
      <c r="C163" s="380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</row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</sheetData>
  <sheetProtection/>
  <mergeCells count="56"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M4"/>
    <mergeCell ref="A65:A70"/>
    <mergeCell ref="B65:B70"/>
    <mergeCell ref="A7:A11"/>
    <mergeCell ref="B7:B11"/>
    <mergeCell ref="A12:A16"/>
    <mergeCell ref="B12:B16"/>
    <mergeCell ref="A17:A22"/>
    <mergeCell ref="B17:B22"/>
    <mergeCell ref="A23:A28"/>
    <mergeCell ref="B23:B28"/>
    <mergeCell ref="A32:A43"/>
    <mergeCell ref="B32:B43"/>
    <mergeCell ref="A82:A88"/>
    <mergeCell ref="B82:B88"/>
    <mergeCell ref="B44:B55"/>
    <mergeCell ref="A44:A55"/>
    <mergeCell ref="A77:A81"/>
    <mergeCell ref="A72:A76"/>
    <mergeCell ref="A89:A99"/>
    <mergeCell ref="B89:B99"/>
    <mergeCell ref="B56:B64"/>
    <mergeCell ref="A56:A64"/>
    <mergeCell ref="A124:A129"/>
    <mergeCell ref="B124:B129"/>
    <mergeCell ref="B119:B123"/>
    <mergeCell ref="A119:A123"/>
    <mergeCell ref="B72:B76"/>
    <mergeCell ref="B77:B81"/>
    <mergeCell ref="A163:M163"/>
    <mergeCell ref="A136:A140"/>
    <mergeCell ref="B136:B140"/>
    <mergeCell ref="A152:M155"/>
    <mergeCell ref="A156:M159"/>
    <mergeCell ref="A160:M160"/>
    <mergeCell ref="B141:B146"/>
    <mergeCell ref="A141:A146"/>
    <mergeCell ref="A161:M161"/>
    <mergeCell ref="A162:M162"/>
    <mergeCell ref="A107:A113"/>
    <mergeCell ref="B107:B113"/>
    <mergeCell ref="A114:A118"/>
    <mergeCell ref="B114:B118"/>
    <mergeCell ref="B130:B135"/>
    <mergeCell ref="A130:A135"/>
  </mergeCells>
  <printOptions/>
  <pageMargins left="0.38" right="0.7" top="0.75" bottom="0.75" header="0.3" footer="0.3"/>
  <pageSetup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5"/>
  <sheetViews>
    <sheetView zoomScale="85" zoomScaleNormal="85" zoomScalePageLayoutView="0" workbookViewId="0" topLeftCell="A1">
      <selection activeCell="H223" sqref="H223"/>
    </sheetView>
  </sheetViews>
  <sheetFormatPr defaultColWidth="9.140625" defaultRowHeight="15"/>
  <cols>
    <col min="1" max="1" width="5.140625" style="0" customWidth="1"/>
    <col min="2" max="2" width="12.421875" style="256" customWidth="1"/>
    <col min="3" max="3" width="60.57421875" style="267" customWidth="1"/>
    <col min="4" max="4" width="8.7109375" style="0" customWidth="1"/>
    <col min="5" max="5" width="9.421875" style="0" bestFit="1" customWidth="1"/>
    <col min="6" max="6" width="10.57421875" style="0" customWidth="1"/>
    <col min="7" max="7" width="9.8515625" style="0" customWidth="1"/>
    <col min="8" max="8" width="13.8515625" style="0" customWidth="1"/>
    <col min="9" max="9" width="10.8515625" style="0" customWidth="1"/>
    <col min="10" max="10" width="11.57421875" style="0" customWidth="1"/>
    <col min="11" max="11" width="12.00390625" style="0" customWidth="1"/>
    <col min="12" max="12" width="11.8515625" style="0" customWidth="1"/>
    <col min="13" max="13" width="14.8515625" style="0" customWidth="1"/>
  </cols>
  <sheetData>
    <row r="1" spans="1:13" ht="67.5" customHeight="1">
      <c r="A1" s="372" t="s">
        <v>880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9" customFormat="1" ht="33.75" customHeight="1">
      <c r="A2" s="408" t="s">
        <v>240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s="9" customFormat="1" ht="20.25" customHeight="1">
      <c r="A3" s="374" t="s">
        <v>7</v>
      </c>
      <c r="B3" s="376" t="s">
        <v>41</v>
      </c>
      <c r="C3" s="378" t="s">
        <v>9</v>
      </c>
      <c r="D3" s="370" t="s">
        <v>0</v>
      </c>
      <c r="E3" s="376" t="s">
        <v>41</v>
      </c>
      <c r="F3" s="370" t="s">
        <v>1</v>
      </c>
      <c r="G3" s="368" t="s">
        <v>2</v>
      </c>
      <c r="H3" s="369"/>
      <c r="I3" s="368" t="s">
        <v>5</v>
      </c>
      <c r="J3" s="369"/>
      <c r="K3" s="368" t="s">
        <v>6</v>
      </c>
      <c r="L3" s="369"/>
      <c r="M3" s="370" t="s">
        <v>4</v>
      </c>
    </row>
    <row r="4" spans="1:13" s="9" customFormat="1" ht="31.5" customHeight="1">
      <c r="A4" s="375"/>
      <c r="B4" s="377"/>
      <c r="C4" s="379"/>
      <c r="D4" s="371"/>
      <c r="E4" s="377"/>
      <c r="F4" s="371"/>
      <c r="G4" s="10" t="s">
        <v>3</v>
      </c>
      <c r="H4" s="11" t="s">
        <v>4</v>
      </c>
      <c r="I4" s="10" t="s">
        <v>3</v>
      </c>
      <c r="J4" s="11" t="s">
        <v>4</v>
      </c>
      <c r="K4" s="10" t="s">
        <v>3</v>
      </c>
      <c r="L4" s="11" t="s">
        <v>4</v>
      </c>
      <c r="M4" s="371"/>
    </row>
    <row r="5" spans="1:13" s="9" customFormat="1" ht="19.5" customHeight="1">
      <c r="A5" s="2">
        <v>1</v>
      </c>
      <c r="B5" s="2">
        <v>2</v>
      </c>
      <c r="C5" s="257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211.5" customHeight="1">
      <c r="A6" s="170">
        <v>1</v>
      </c>
      <c r="B6" s="270"/>
      <c r="C6" s="99" t="s">
        <v>595</v>
      </c>
      <c r="D6" s="103"/>
      <c r="E6" s="103"/>
      <c r="F6" s="103"/>
      <c r="G6" s="49"/>
      <c r="H6" s="49"/>
      <c r="I6" s="49"/>
      <c r="J6" s="49"/>
      <c r="K6" s="49"/>
      <c r="L6" s="49"/>
      <c r="M6" s="50"/>
    </row>
    <row r="7" spans="1:13" ht="85.5" customHeight="1">
      <c r="A7" s="390">
        <v>1.1</v>
      </c>
      <c r="B7" s="405" t="s">
        <v>544</v>
      </c>
      <c r="C7" s="74" t="s">
        <v>596</v>
      </c>
      <c r="D7" s="103" t="s">
        <v>188</v>
      </c>
      <c r="E7" s="103"/>
      <c r="F7" s="103">
        <v>2</v>
      </c>
      <c r="G7" s="49"/>
      <c r="H7" s="49"/>
      <c r="I7" s="49"/>
      <c r="J7" s="49"/>
      <c r="K7" s="56"/>
      <c r="L7" s="49"/>
      <c r="M7" s="52">
        <f>M8+M9+M10</f>
        <v>0</v>
      </c>
    </row>
    <row r="8" spans="1:13" ht="16.5">
      <c r="A8" s="391"/>
      <c r="B8" s="406"/>
      <c r="C8" s="74" t="s">
        <v>189</v>
      </c>
      <c r="D8" s="103" t="s">
        <v>45</v>
      </c>
      <c r="E8" s="103">
        <v>27</v>
      </c>
      <c r="F8" s="103">
        <f>E8*F7</f>
        <v>54</v>
      </c>
      <c r="G8" s="49"/>
      <c r="H8" s="49"/>
      <c r="I8" s="49"/>
      <c r="J8" s="49">
        <f>I8*F8</f>
        <v>0</v>
      </c>
      <c r="K8" s="49"/>
      <c r="L8" s="49"/>
      <c r="M8" s="50">
        <f>L8+J8+H8</f>
        <v>0</v>
      </c>
    </row>
    <row r="9" spans="1:14" ht="90.75" customHeight="1">
      <c r="A9" s="391"/>
      <c r="B9" s="406"/>
      <c r="C9" s="74" t="s">
        <v>597</v>
      </c>
      <c r="D9" s="103" t="s">
        <v>159</v>
      </c>
      <c r="E9" s="103">
        <v>1</v>
      </c>
      <c r="F9" s="103">
        <f>F7*E9</f>
        <v>2</v>
      </c>
      <c r="G9" s="49"/>
      <c r="H9" s="49">
        <f>G9*F9</f>
        <v>0</v>
      </c>
      <c r="I9" s="49"/>
      <c r="J9" s="49"/>
      <c r="K9" s="49"/>
      <c r="L9" s="49"/>
      <c r="M9" s="50">
        <f>L9+J9+H9</f>
        <v>0</v>
      </c>
      <c r="N9" s="87"/>
    </row>
    <row r="10" spans="1:13" ht="16.5">
      <c r="A10" s="392"/>
      <c r="B10" s="407"/>
      <c r="C10" s="74" t="s">
        <v>190</v>
      </c>
      <c r="D10" s="103" t="s">
        <v>16</v>
      </c>
      <c r="E10" s="103">
        <v>1.55</v>
      </c>
      <c r="F10" s="103">
        <f>E10*F7</f>
        <v>3.1</v>
      </c>
      <c r="G10" s="49"/>
      <c r="H10" s="49">
        <f>G10*F10</f>
        <v>0</v>
      </c>
      <c r="I10" s="49"/>
      <c r="J10" s="49"/>
      <c r="K10" s="49"/>
      <c r="L10" s="49"/>
      <c r="M10" s="50">
        <f>L10+J10+H10</f>
        <v>0</v>
      </c>
    </row>
    <row r="11" spans="1:13" ht="27" customHeight="1">
      <c r="A11" s="390">
        <v>1.2</v>
      </c>
      <c r="B11" s="405" t="s">
        <v>543</v>
      </c>
      <c r="C11" s="74" t="s">
        <v>598</v>
      </c>
      <c r="D11" s="103" t="s">
        <v>188</v>
      </c>
      <c r="E11" s="103"/>
      <c r="F11" s="103">
        <v>2</v>
      </c>
      <c r="G11" s="49"/>
      <c r="H11" s="49"/>
      <c r="I11" s="49"/>
      <c r="J11" s="49"/>
      <c r="K11" s="56"/>
      <c r="L11" s="49"/>
      <c r="M11" s="52">
        <f>M12+M13+M14</f>
        <v>0</v>
      </c>
    </row>
    <row r="12" spans="1:13" ht="16.5">
      <c r="A12" s="391"/>
      <c r="B12" s="406"/>
      <c r="C12" s="74" t="s">
        <v>189</v>
      </c>
      <c r="D12" s="103" t="s">
        <v>45</v>
      </c>
      <c r="E12" s="103">
        <v>4</v>
      </c>
      <c r="F12" s="103">
        <f>E12*F11</f>
        <v>8</v>
      </c>
      <c r="G12" s="49"/>
      <c r="H12" s="49"/>
      <c r="I12" s="49"/>
      <c r="J12" s="49">
        <f>I12*F12</f>
        <v>0</v>
      </c>
      <c r="K12" s="49"/>
      <c r="L12" s="49"/>
      <c r="M12" s="50">
        <f>L12+J12+H12</f>
        <v>0</v>
      </c>
    </row>
    <row r="13" spans="1:14" ht="23.25" customHeight="1">
      <c r="A13" s="391"/>
      <c r="B13" s="406"/>
      <c r="C13" s="74" t="s">
        <v>598</v>
      </c>
      <c r="D13" s="103" t="s">
        <v>159</v>
      </c>
      <c r="E13" s="103">
        <v>1</v>
      </c>
      <c r="F13" s="103">
        <f>F11*E13</f>
        <v>2</v>
      </c>
      <c r="G13" s="49"/>
      <c r="H13" s="49">
        <f>G13*F13</f>
        <v>0</v>
      </c>
      <c r="I13" s="49"/>
      <c r="J13" s="49"/>
      <c r="K13" s="49"/>
      <c r="L13" s="49"/>
      <c r="M13" s="50">
        <f>L13+J13+H13</f>
        <v>0</v>
      </c>
      <c r="N13" s="87"/>
    </row>
    <row r="14" spans="1:13" ht="16.5">
      <c r="A14" s="392"/>
      <c r="B14" s="407"/>
      <c r="C14" s="74" t="s">
        <v>190</v>
      </c>
      <c r="D14" s="103" t="s">
        <v>16</v>
      </c>
      <c r="E14" s="103">
        <v>3.65</v>
      </c>
      <c r="F14" s="103">
        <f>E14*F11</f>
        <v>7.3</v>
      </c>
      <c r="G14" s="49"/>
      <c r="H14" s="49">
        <f>G14*F14</f>
        <v>0</v>
      </c>
      <c r="I14" s="49"/>
      <c r="J14" s="49"/>
      <c r="K14" s="49"/>
      <c r="L14" s="49"/>
      <c r="M14" s="50">
        <f>L14+J14+H14</f>
        <v>0</v>
      </c>
    </row>
    <row r="15" spans="1:13" ht="16.5">
      <c r="A15" s="390">
        <v>1.3</v>
      </c>
      <c r="B15" s="405" t="s">
        <v>543</v>
      </c>
      <c r="C15" s="74" t="s">
        <v>599</v>
      </c>
      <c r="D15" s="103" t="s">
        <v>188</v>
      </c>
      <c r="E15" s="103"/>
      <c r="F15" s="103">
        <v>8</v>
      </c>
      <c r="G15" s="49"/>
      <c r="H15" s="49"/>
      <c r="I15" s="49"/>
      <c r="J15" s="49"/>
      <c r="K15" s="56"/>
      <c r="L15" s="49"/>
      <c r="M15" s="52">
        <f>M16+M17+M18</f>
        <v>0</v>
      </c>
    </row>
    <row r="16" spans="1:13" ht="16.5">
      <c r="A16" s="391"/>
      <c r="B16" s="406"/>
      <c r="C16" s="74" t="s">
        <v>189</v>
      </c>
      <c r="D16" s="103" t="s">
        <v>45</v>
      </c>
      <c r="E16" s="103">
        <v>4</v>
      </c>
      <c r="F16" s="103">
        <f>E16*F15</f>
        <v>32</v>
      </c>
      <c r="G16" s="49"/>
      <c r="H16" s="49"/>
      <c r="I16" s="49"/>
      <c r="J16" s="49">
        <f>I16*F16</f>
        <v>0</v>
      </c>
      <c r="K16" s="49"/>
      <c r="L16" s="49"/>
      <c r="M16" s="50">
        <f>L16+J16+H16</f>
        <v>0</v>
      </c>
    </row>
    <row r="17" spans="1:13" ht="16.5">
      <c r="A17" s="391"/>
      <c r="B17" s="406"/>
      <c r="C17" s="74" t="s">
        <v>599</v>
      </c>
      <c r="D17" s="103" t="s">
        <v>159</v>
      </c>
      <c r="E17" s="103">
        <v>1</v>
      </c>
      <c r="F17" s="103">
        <f>F15*E17</f>
        <v>8</v>
      </c>
      <c r="G17" s="49"/>
      <c r="H17" s="49">
        <f>G17*F17</f>
        <v>0</v>
      </c>
      <c r="I17" s="49"/>
      <c r="J17" s="49"/>
      <c r="K17" s="49"/>
      <c r="L17" s="49"/>
      <c r="M17" s="50">
        <f>L17+J17+H17</f>
        <v>0</v>
      </c>
    </row>
    <row r="18" spans="1:13" ht="16.5">
      <c r="A18" s="392"/>
      <c r="B18" s="407"/>
      <c r="C18" s="74" t="s">
        <v>190</v>
      </c>
      <c r="D18" s="103" t="s">
        <v>16</v>
      </c>
      <c r="E18" s="103">
        <v>3.65</v>
      </c>
      <c r="F18" s="103">
        <f>E18*F15</f>
        <v>29.2</v>
      </c>
      <c r="G18" s="49"/>
      <c r="H18" s="49">
        <f>G18*F18</f>
        <v>0</v>
      </c>
      <c r="I18" s="49"/>
      <c r="J18" s="49"/>
      <c r="K18" s="49"/>
      <c r="L18" s="49"/>
      <c r="M18" s="50">
        <f>L18+J18+H18</f>
        <v>0</v>
      </c>
    </row>
    <row r="19" spans="1:13" ht="20.25" customHeight="1">
      <c r="A19" s="390">
        <v>1.4</v>
      </c>
      <c r="B19" s="405" t="s">
        <v>545</v>
      </c>
      <c r="C19" s="74" t="s">
        <v>602</v>
      </c>
      <c r="D19" s="103" t="s">
        <v>188</v>
      </c>
      <c r="E19" s="103"/>
      <c r="F19" s="103">
        <v>2</v>
      </c>
      <c r="G19" s="49"/>
      <c r="H19" s="49"/>
      <c r="I19" s="49"/>
      <c r="J19" s="49"/>
      <c r="K19" s="56"/>
      <c r="L19" s="49"/>
      <c r="M19" s="52">
        <f>M20+M21+M22</f>
        <v>0</v>
      </c>
    </row>
    <row r="20" spans="1:13" ht="20.25" customHeight="1">
      <c r="A20" s="391"/>
      <c r="B20" s="406"/>
      <c r="C20" s="74" t="s">
        <v>189</v>
      </c>
      <c r="D20" s="103" t="s">
        <v>45</v>
      </c>
      <c r="E20" s="103">
        <v>1</v>
      </c>
      <c r="F20" s="103">
        <f>E20*F19</f>
        <v>2</v>
      </c>
      <c r="G20" s="49"/>
      <c r="H20" s="49"/>
      <c r="I20" s="49"/>
      <c r="J20" s="49">
        <f>I20*F20</f>
        <v>0</v>
      </c>
      <c r="K20" s="49"/>
      <c r="L20" s="49"/>
      <c r="M20" s="50">
        <f>L20+J20+H20</f>
        <v>0</v>
      </c>
    </row>
    <row r="21" spans="1:13" ht="20.25" customHeight="1">
      <c r="A21" s="391"/>
      <c r="B21" s="406"/>
      <c r="C21" s="74" t="s">
        <v>602</v>
      </c>
      <c r="D21" s="103" t="s">
        <v>159</v>
      </c>
      <c r="E21" s="103">
        <v>1</v>
      </c>
      <c r="F21" s="103">
        <f>F19*E21</f>
        <v>2</v>
      </c>
      <c r="G21" s="49"/>
      <c r="H21" s="49">
        <f>G21*F21</f>
        <v>0</v>
      </c>
      <c r="I21" s="49"/>
      <c r="J21" s="49"/>
      <c r="K21" s="49"/>
      <c r="L21" s="49"/>
      <c r="M21" s="50">
        <f>L21+J21+H21</f>
        <v>0</v>
      </c>
    </row>
    <row r="22" spans="1:13" ht="20.25" customHeight="1">
      <c r="A22" s="392"/>
      <c r="B22" s="407"/>
      <c r="C22" s="74" t="s">
        <v>190</v>
      </c>
      <c r="D22" s="103" t="s">
        <v>16</v>
      </c>
      <c r="E22" s="103">
        <v>1.07</v>
      </c>
      <c r="F22" s="103">
        <f>E22*F19</f>
        <v>2.14</v>
      </c>
      <c r="G22" s="49"/>
      <c r="H22" s="49">
        <f>G22*F22</f>
        <v>0</v>
      </c>
      <c r="I22" s="49"/>
      <c r="J22" s="49"/>
      <c r="K22" s="49"/>
      <c r="L22" s="49"/>
      <c r="M22" s="50">
        <f>L22+J22+H22</f>
        <v>0</v>
      </c>
    </row>
    <row r="23" spans="1:13" ht="20.25" customHeight="1">
      <c r="A23" s="390">
        <v>1.5</v>
      </c>
      <c r="B23" s="405" t="s">
        <v>545</v>
      </c>
      <c r="C23" s="74" t="s">
        <v>600</v>
      </c>
      <c r="D23" s="103" t="s">
        <v>188</v>
      </c>
      <c r="E23" s="103"/>
      <c r="F23" s="103">
        <v>2</v>
      </c>
      <c r="G23" s="49"/>
      <c r="H23" s="49"/>
      <c r="I23" s="49"/>
      <c r="J23" s="49"/>
      <c r="K23" s="56"/>
      <c r="L23" s="49"/>
      <c r="M23" s="52">
        <f>M24+M25+M26</f>
        <v>0</v>
      </c>
    </row>
    <row r="24" spans="1:13" ht="21.75" customHeight="1">
      <c r="A24" s="391"/>
      <c r="B24" s="406"/>
      <c r="C24" s="74" t="s">
        <v>189</v>
      </c>
      <c r="D24" s="103" t="s">
        <v>45</v>
      </c>
      <c r="E24" s="103">
        <v>1</v>
      </c>
      <c r="F24" s="103">
        <f>E24*F23</f>
        <v>2</v>
      </c>
      <c r="G24" s="49"/>
      <c r="H24" s="49"/>
      <c r="I24" s="49"/>
      <c r="J24" s="49">
        <f>I24*F24</f>
        <v>0</v>
      </c>
      <c r="K24" s="49"/>
      <c r="L24" s="49"/>
      <c r="M24" s="50">
        <f>L24+J24+H24</f>
        <v>0</v>
      </c>
    </row>
    <row r="25" spans="1:14" ht="21.75" customHeight="1">
      <c r="A25" s="391"/>
      <c r="B25" s="406"/>
      <c r="C25" s="74" t="s">
        <v>600</v>
      </c>
      <c r="D25" s="103" t="s">
        <v>159</v>
      </c>
      <c r="E25" s="103">
        <v>1</v>
      </c>
      <c r="F25" s="103">
        <f>F23*E25</f>
        <v>2</v>
      </c>
      <c r="G25" s="49"/>
      <c r="H25" s="49">
        <f>G25*F25</f>
        <v>0</v>
      </c>
      <c r="I25" s="49"/>
      <c r="J25" s="49"/>
      <c r="K25" s="49"/>
      <c r="L25" s="49"/>
      <c r="M25" s="50">
        <f>L25+J25+H25</f>
        <v>0</v>
      </c>
      <c r="N25" s="87"/>
    </row>
    <row r="26" spans="1:13" ht="21.75" customHeight="1">
      <c r="A26" s="392"/>
      <c r="B26" s="407"/>
      <c r="C26" s="74" t="s">
        <v>190</v>
      </c>
      <c r="D26" s="103" t="s">
        <v>16</v>
      </c>
      <c r="E26" s="103">
        <v>1.07</v>
      </c>
      <c r="F26" s="103">
        <f>E26*F23</f>
        <v>2.14</v>
      </c>
      <c r="G26" s="49"/>
      <c r="H26" s="49">
        <f>G26*F26</f>
        <v>0</v>
      </c>
      <c r="I26" s="49"/>
      <c r="J26" s="49"/>
      <c r="K26" s="49"/>
      <c r="L26" s="49"/>
      <c r="M26" s="50">
        <f>L26+J26+H26</f>
        <v>0</v>
      </c>
    </row>
    <row r="27" spans="1:19" ht="172.5" customHeight="1">
      <c r="A27" s="170">
        <v>2</v>
      </c>
      <c r="B27" s="271"/>
      <c r="C27" s="99" t="s">
        <v>583</v>
      </c>
      <c r="D27" s="103"/>
      <c r="E27" s="103"/>
      <c r="F27" s="103"/>
      <c r="G27" s="49"/>
      <c r="H27" s="49"/>
      <c r="I27" s="49"/>
      <c r="J27" s="49"/>
      <c r="K27" s="49"/>
      <c r="L27" s="49"/>
      <c r="M27" s="50"/>
      <c r="N27" s="87"/>
      <c r="O27" s="87"/>
      <c r="P27" s="87"/>
      <c r="Q27" s="87"/>
      <c r="R27" s="87"/>
      <c r="S27" s="87"/>
    </row>
    <row r="28" spans="1:19" ht="33">
      <c r="A28" s="390">
        <v>2.1</v>
      </c>
      <c r="B28" s="405" t="s">
        <v>544</v>
      </c>
      <c r="C28" s="74" t="s">
        <v>584</v>
      </c>
      <c r="D28" s="103" t="s">
        <v>188</v>
      </c>
      <c r="E28" s="103"/>
      <c r="F28" s="103">
        <v>2</v>
      </c>
      <c r="G28" s="49"/>
      <c r="H28" s="49"/>
      <c r="I28" s="49"/>
      <c r="J28" s="49"/>
      <c r="K28" s="56"/>
      <c r="L28" s="49"/>
      <c r="M28" s="52">
        <f>M29+M30+M31</f>
        <v>0</v>
      </c>
      <c r="N28" s="87"/>
      <c r="O28" s="87"/>
      <c r="P28" s="87"/>
      <c r="Q28" s="87"/>
      <c r="R28" s="87"/>
      <c r="S28" s="87"/>
    </row>
    <row r="29" spans="1:19" ht="16.5">
      <c r="A29" s="391"/>
      <c r="B29" s="406"/>
      <c r="C29" s="74" t="s">
        <v>189</v>
      </c>
      <c r="D29" s="103" t="s">
        <v>45</v>
      </c>
      <c r="E29" s="103">
        <v>27</v>
      </c>
      <c r="F29" s="103">
        <f>E29*F28</f>
        <v>54</v>
      </c>
      <c r="G29" s="49"/>
      <c r="H29" s="49"/>
      <c r="I29" s="49"/>
      <c r="J29" s="49">
        <f>I29*F29</f>
        <v>0</v>
      </c>
      <c r="K29" s="49"/>
      <c r="L29" s="49"/>
      <c r="M29" s="50">
        <f>L29+J29+H29</f>
        <v>0</v>
      </c>
      <c r="N29" s="87"/>
      <c r="O29" s="87"/>
      <c r="P29" s="87"/>
      <c r="Q29" s="87"/>
      <c r="R29" s="87"/>
      <c r="S29" s="87"/>
    </row>
    <row r="30" spans="1:19" ht="33">
      <c r="A30" s="391"/>
      <c r="B30" s="406"/>
      <c r="C30" s="74" t="s">
        <v>584</v>
      </c>
      <c r="D30" s="103" t="s">
        <v>159</v>
      </c>
      <c r="E30" s="103">
        <v>1</v>
      </c>
      <c r="F30" s="103">
        <f>F28*E30</f>
        <v>2</v>
      </c>
      <c r="G30" s="49"/>
      <c r="H30" s="49">
        <f>G30*F30</f>
        <v>0</v>
      </c>
      <c r="I30" s="49"/>
      <c r="J30" s="49"/>
      <c r="K30" s="49"/>
      <c r="L30" s="49"/>
      <c r="M30" s="50">
        <f>L30+J30+H30</f>
        <v>0</v>
      </c>
      <c r="N30" s="87"/>
      <c r="O30" s="87"/>
      <c r="P30" s="87"/>
      <c r="Q30" s="87"/>
      <c r="R30" s="87"/>
      <c r="S30" s="87"/>
    </row>
    <row r="31" spans="1:19" ht="16.5">
      <c r="A31" s="392"/>
      <c r="B31" s="407"/>
      <c r="C31" s="74" t="s">
        <v>190</v>
      </c>
      <c r="D31" s="103" t="s">
        <v>16</v>
      </c>
      <c r="E31" s="103">
        <v>1.55</v>
      </c>
      <c r="F31" s="103">
        <f>E31*F28</f>
        <v>3.1</v>
      </c>
      <c r="G31" s="49"/>
      <c r="H31" s="49">
        <f>G31*F31</f>
        <v>0</v>
      </c>
      <c r="I31" s="49"/>
      <c r="J31" s="49"/>
      <c r="K31" s="49"/>
      <c r="L31" s="49"/>
      <c r="M31" s="50">
        <f>L31+J31+H31</f>
        <v>0</v>
      </c>
      <c r="N31" s="87"/>
      <c r="O31" s="87"/>
      <c r="P31" s="87"/>
      <c r="Q31" s="87"/>
      <c r="R31" s="87"/>
      <c r="S31" s="87"/>
    </row>
    <row r="32" spans="1:19" ht="36" customHeight="1">
      <c r="A32" s="390">
        <v>2.2</v>
      </c>
      <c r="B32" s="405" t="s">
        <v>545</v>
      </c>
      <c r="C32" s="74" t="s">
        <v>585</v>
      </c>
      <c r="D32" s="103" t="s">
        <v>188</v>
      </c>
      <c r="E32" s="103"/>
      <c r="F32" s="103">
        <v>4</v>
      </c>
      <c r="G32" s="49"/>
      <c r="H32" s="49"/>
      <c r="I32" s="49"/>
      <c r="J32" s="49"/>
      <c r="K32" s="56"/>
      <c r="L32" s="49"/>
      <c r="M32" s="52">
        <f>M33+M34+M35</f>
        <v>0</v>
      </c>
      <c r="N32" s="87"/>
      <c r="O32" s="87"/>
      <c r="P32" s="87"/>
      <c r="Q32" s="87"/>
      <c r="R32" s="87"/>
      <c r="S32" s="87"/>
    </row>
    <row r="33" spans="1:19" ht="21" customHeight="1">
      <c r="A33" s="391"/>
      <c r="B33" s="406"/>
      <c r="C33" s="74" t="s">
        <v>189</v>
      </c>
      <c r="D33" s="103" t="s">
        <v>45</v>
      </c>
      <c r="E33" s="103">
        <v>1</v>
      </c>
      <c r="F33" s="103">
        <f>E33*F32</f>
        <v>4</v>
      </c>
      <c r="G33" s="49"/>
      <c r="H33" s="49"/>
      <c r="I33" s="49"/>
      <c r="J33" s="49">
        <f>I33*F33</f>
        <v>0</v>
      </c>
      <c r="K33" s="49"/>
      <c r="L33" s="49"/>
      <c r="M33" s="50">
        <f>L33+J33+H33</f>
        <v>0</v>
      </c>
      <c r="N33" s="87"/>
      <c r="O33" s="87"/>
      <c r="P33" s="87"/>
      <c r="Q33" s="87"/>
      <c r="R33" s="87"/>
      <c r="S33" s="87"/>
    </row>
    <row r="34" spans="1:19" ht="35.25" customHeight="1">
      <c r="A34" s="391"/>
      <c r="B34" s="406"/>
      <c r="C34" s="74" t="s">
        <v>585</v>
      </c>
      <c r="D34" s="103" t="s">
        <v>159</v>
      </c>
      <c r="E34" s="103">
        <v>1</v>
      </c>
      <c r="F34" s="103">
        <f>F32*E34</f>
        <v>4</v>
      </c>
      <c r="G34" s="49"/>
      <c r="H34" s="49">
        <f>G34*F34</f>
        <v>0</v>
      </c>
      <c r="I34" s="49"/>
      <c r="J34" s="49"/>
      <c r="K34" s="49"/>
      <c r="L34" s="49"/>
      <c r="M34" s="50">
        <f>L34+J34+H34</f>
        <v>0</v>
      </c>
      <c r="N34" s="87"/>
      <c r="O34" s="87"/>
      <c r="P34" s="87"/>
      <c r="Q34" s="87"/>
      <c r="R34" s="87"/>
      <c r="S34" s="87"/>
    </row>
    <row r="35" spans="1:19" ht="16.5">
      <c r="A35" s="392"/>
      <c r="B35" s="407"/>
      <c r="C35" s="74" t="s">
        <v>190</v>
      </c>
      <c r="D35" s="103" t="s">
        <v>16</v>
      </c>
      <c r="E35" s="103">
        <v>1.07</v>
      </c>
      <c r="F35" s="103">
        <f>E35*F32</f>
        <v>4.28</v>
      </c>
      <c r="G35" s="49"/>
      <c r="H35" s="49">
        <f>G35*F35</f>
        <v>0</v>
      </c>
      <c r="I35" s="49"/>
      <c r="J35" s="49"/>
      <c r="K35" s="49"/>
      <c r="L35" s="49"/>
      <c r="M35" s="50">
        <f>L35+J35+H35</f>
        <v>0</v>
      </c>
      <c r="N35" s="87"/>
      <c r="O35" s="87"/>
      <c r="P35" s="87"/>
      <c r="Q35" s="87"/>
      <c r="R35" s="87"/>
      <c r="S35" s="87"/>
    </row>
    <row r="36" spans="1:19" ht="33">
      <c r="A36" s="390">
        <v>2.3</v>
      </c>
      <c r="B36" s="405" t="s">
        <v>545</v>
      </c>
      <c r="C36" s="74" t="s">
        <v>546</v>
      </c>
      <c r="D36" s="103" t="s">
        <v>188</v>
      </c>
      <c r="E36" s="103"/>
      <c r="F36" s="103">
        <v>4</v>
      </c>
      <c r="G36" s="49"/>
      <c r="H36" s="49"/>
      <c r="I36" s="49"/>
      <c r="J36" s="49"/>
      <c r="K36" s="56"/>
      <c r="L36" s="49"/>
      <c r="M36" s="52">
        <f>M37+M38+M39</f>
        <v>0</v>
      </c>
      <c r="N36" s="87"/>
      <c r="O36" s="87"/>
      <c r="P36" s="87"/>
      <c r="Q36" s="87"/>
      <c r="R36" s="87"/>
      <c r="S36" s="87"/>
    </row>
    <row r="37" spans="1:19" ht="21" customHeight="1">
      <c r="A37" s="391"/>
      <c r="B37" s="406"/>
      <c r="C37" s="74" t="s">
        <v>189</v>
      </c>
      <c r="D37" s="103" t="s">
        <v>45</v>
      </c>
      <c r="E37" s="103">
        <v>1</v>
      </c>
      <c r="F37" s="103">
        <f>E37*F36</f>
        <v>4</v>
      </c>
      <c r="G37" s="49"/>
      <c r="H37" s="49"/>
      <c r="I37" s="49"/>
      <c r="J37" s="49">
        <f>I37*F37</f>
        <v>0</v>
      </c>
      <c r="K37" s="49"/>
      <c r="L37" s="49"/>
      <c r="M37" s="50">
        <f>L37+J37+H37</f>
        <v>0</v>
      </c>
      <c r="N37" s="87"/>
      <c r="O37" s="87"/>
      <c r="P37" s="87"/>
      <c r="Q37" s="87"/>
      <c r="R37" s="87"/>
      <c r="S37" s="87"/>
    </row>
    <row r="38" spans="1:19" ht="33">
      <c r="A38" s="391"/>
      <c r="B38" s="406"/>
      <c r="C38" s="74" t="s">
        <v>546</v>
      </c>
      <c r="D38" s="103" t="s">
        <v>159</v>
      </c>
      <c r="E38" s="103">
        <v>1</v>
      </c>
      <c r="F38" s="103">
        <f>F36*E38</f>
        <v>4</v>
      </c>
      <c r="G38" s="49"/>
      <c r="H38" s="49">
        <f>G38*F38</f>
        <v>0</v>
      </c>
      <c r="I38" s="49"/>
      <c r="J38" s="49"/>
      <c r="K38" s="49"/>
      <c r="L38" s="49"/>
      <c r="M38" s="50">
        <f>L38+J38+H38</f>
        <v>0</v>
      </c>
      <c r="N38" s="87"/>
      <c r="O38" s="87"/>
      <c r="P38" s="87"/>
      <c r="Q38" s="87"/>
      <c r="R38" s="87"/>
      <c r="S38" s="87"/>
    </row>
    <row r="39" spans="1:19" ht="16.5">
      <c r="A39" s="392"/>
      <c r="B39" s="407"/>
      <c r="C39" s="74" t="s">
        <v>190</v>
      </c>
      <c r="D39" s="103" t="s">
        <v>16</v>
      </c>
      <c r="E39" s="103">
        <v>1.07</v>
      </c>
      <c r="F39" s="103">
        <f>E39*F36</f>
        <v>4.28</v>
      </c>
      <c r="G39" s="49"/>
      <c r="H39" s="49">
        <f>G39*F39</f>
        <v>0</v>
      </c>
      <c r="I39" s="49"/>
      <c r="J39" s="49"/>
      <c r="K39" s="49"/>
      <c r="L39" s="49"/>
      <c r="M39" s="50">
        <f>L39+J39+H39</f>
        <v>0</v>
      </c>
      <c r="N39" s="87"/>
      <c r="O39" s="87"/>
      <c r="P39" s="87"/>
      <c r="Q39" s="87"/>
      <c r="R39" s="87"/>
      <c r="S39" s="87"/>
    </row>
    <row r="40" spans="1:19" ht="33">
      <c r="A40" s="390">
        <v>2.4</v>
      </c>
      <c r="B40" s="405" t="s">
        <v>545</v>
      </c>
      <c r="C40" s="74" t="s">
        <v>586</v>
      </c>
      <c r="D40" s="103" t="s">
        <v>188</v>
      </c>
      <c r="E40" s="103"/>
      <c r="F40" s="103">
        <v>4</v>
      </c>
      <c r="G40" s="49"/>
      <c r="H40" s="49"/>
      <c r="I40" s="49"/>
      <c r="J40" s="49"/>
      <c r="K40" s="56"/>
      <c r="L40" s="49"/>
      <c r="M40" s="52">
        <f>M41+M42+M43</f>
        <v>0</v>
      </c>
      <c r="N40" s="87"/>
      <c r="O40" s="87"/>
      <c r="P40" s="87"/>
      <c r="Q40" s="87"/>
      <c r="R40" s="87"/>
      <c r="S40" s="87"/>
    </row>
    <row r="41" spans="1:19" ht="16.5">
      <c r="A41" s="391"/>
      <c r="B41" s="406"/>
      <c r="C41" s="74" t="s">
        <v>189</v>
      </c>
      <c r="D41" s="103" t="s">
        <v>45</v>
      </c>
      <c r="E41" s="103">
        <v>1</v>
      </c>
      <c r="F41" s="103">
        <f>E41*F40</f>
        <v>4</v>
      </c>
      <c r="G41" s="49"/>
      <c r="H41" s="49"/>
      <c r="I41" s="49"/>
      <c r="J41" s="49">
        <f>I41*F41</f>
        <v>0</v>
      </c>
      <c r="K41" s="49"/>
      <c r="L41" s="49"/>
      <c r="M41" s="50">
        <f>L41+J41+H41</f>
        <v>0</v>
      </c>
      <c r="N41" s="87"/>
      <c r="O41" s="87"/>
      <c r="P41" s="87"/>
      <c r="Q41" s="87"/>
      <c r="R41" s="87"/>
      <c r="S41" s="87"/>
    </row>
    <row r="42" spans="1:19" ht="33">
      <c r="A42" s="391"/>
      <c r="B42" s="406"/>
      <c r="C42" s="74" t="s">
        <v>586</v>
      </c>
      <c r="D42" s="103" t="s">
        <v>159</v>
      </c>
      <c r="E42" s="103">
        <v>1</v>
      </c>
      <c r="F42" s="103">
        <f>F40*E42</f>
        <v>4</v>
      </c>
      <c r="G42" s="49"/>
      <c r="H42" s="49">
        <f>G42*F42</f>
        <v>0</v>
      </c>
      <c r="I42" s="49"/>
      <c r="J42" s="49"/>
      <c r="K42" s="49"/>
      <c r="L42" s="49"/>
      <c r="M42" s="50">
        <f>L42+J42+H42</f>
        <v>0</v>
      </c>
      <c r="N42" s="87"/>
      <c r="O42" s="87"/>
      <c r="P42" s="87"/>
      <c r="Q42" s="87"/>
      <c r="R42" s="87"/>
      <c r="S42" s="87"/>
    </row>
    <row r="43" spans="1:19" ht="16.5">
      <c r="A43" s="392"/>
      <c r="B43" s="407"/>
      <c r="C43" s="74" t="s">
        <v>190</v>
      </c>
      <c r="D43" s="103" t="s">
        <v>16</v>
      </c>
      <c r="E43" s="103">
        <v>1.07</v>
      </c>
      <c r="F43" s="103">
        <f>E43*F40</f>
        <v>4.28</v>
      </c>
      <c r="G43" s="49"/>
      <c r="H43" s="49">
        <f>G43*F43</f>
        <v>0</v>
      </c>
      <c r="I43" s="49"/>
      <c r="J43" s="49"/>
      <c r="K43" s="49"/>
      <c r="L43" s="49"/>
      <c r="M43" s="50">
        <f>L43+J43+H43</f>
        <v>0</v>
      </c>
      <c r="N43" s="87"/>
      <c r="O43" s="87"/>
      <c r="P43" s="87"/>
      <c r="Q43" s="87"/>
      <c r="R43" s="87"/>
      <c r="S43" s="87"/>
    </row>
    <row r="44" spans="1:19" ht="36" customHeight="1">
      <c r="A44" s="390">
        <v>2.5</v>
      </c>
      <c r="B44" s="405" t="s">
        <v>545</v>
      </c>
      <c r="C44" s="74" t="s">
        <v>587</v>
      </c>
      <c r="D44" s="103" t="s">
        <v>188</v>
      </c>
      <c r="E44" s="103"/>
      <c r="F44" s="103">
        <v>2</v>
      </c>
      <c r="G44" s="49"/>
      <c r="H44" s="49"/>
      <c r="I44" s="49"/>
      <c r="J44" s="49"/>
      <c r="K44" s="56"/>
      <c r="L44" s="49"/>
      <c r="M44" s="52">
        <f>M45+M46+M47</f>
        <v>0</v>
      </c>
      <c r="N44" s="87"/>
      <c r="O44" s="87"/>
      <c r="P44" s="87"/>
      <c r="Q44" s="87"/>
      <c r="R44" s="87"/>
      <c r="S44" s="87"/>
    </row>
    <row r="45" spans="1:19" ht="16.5">
      <c r="A45" s="391"/>
      <c r="B45" s="406"/>
      <c r="C45" s="74" t="s">
        <v>189</v>
      </c>
      <c r="D45" s="103" t="s">
        <v>45</v>
      </c>
      <c r="E45" s="103">
        <v>1</v>
      </c>
      <c r="F45" s="103">
        <f>E45*F44</f>
        <v>2</v>
      </c>
      <c r="G45" s="49"/>
      <c r="H45" s="49"/>
      <c r="I45" s="49"/>
      <c r="J45" s="49">
        <f>I45*F45</f>
        <v>0</v>
      </c>
      <c r="K45" s="49"/>
      <c r="L45" s="49"/>
      <c r="M45" s="50">
        <f>L45+J45+H45</f>
        <v>0</v>
      </c>
      <c r="N45" s="87"/>
      <c r="O45" s="87"/>
      <c r="P45" s="87"/>
      <c r="Q45" s="87"/>
      <c r="R45" s="87"/>
      <c r="S45" s="87"/>
    </row>
    <row r="46" spans="1:19" ht="33">
      <c r="A46" s="391"/>
      <c r="B46" s="406"/>
      <c r="C46" s="74" t="s">
        <v>587</v>
      </c>
      <c r="D46" s="103" t="s">
        <v>159</v>
      </c>
      <c r="E46" s="103">
        <v>1</v>
      </c>
      <c r="F46" s="103">
        <f>F44*E46</f>
        <v>2</v>
      </c>
      <c r="G46" s="49"/>
      <c r="H46" s="49">
        <f>G46*F46</f>
        <v>0</v>
      </c>
      <c r="I46" s="49"/>
      <c r="J46" s="49"/>
      <c r="K46" s="49"/>
      <c r="L46" s="49"/>
      <c r="M46" s="50">
        <f>L46+J46+H46</f>
        <v>0</v>
      </c>
      <c r="N46" s="87"/>
      <c r="O46" s="87"/>
      <c r="P46" s="87"/>
      <c r="Q46" s="87"/>
      <c r="R46" s="87"/>
      <c r="S46" s="87"/>
    </row>
    <row r="47" spans="1:19" ht="16.5">
      <c r="A47" s="392"/>
      <c r="B47" s="407"/>
      <c r="C47" s="74" t="s">
        <v>190</v>
      </c>
      <c r="D47" s="103" t="s">
        <v>16</v>
      </c>
      <c r="E47" s="103">
        <v>1.07</v>
      </c>
      <c r="F47" s="103">
        <f>E47*F44</f>
        <v>2.14</v>
      </c>
      <c r="G47" s="49"/>
      <c r="H47" s="49">
        <f>G47*F47</f>
        <v>0</v>
      </c>
      <c r="I47" s="49"/>
      <c r="J47" s="49"/>
      <c r="K47" s="49"/>
      <c r="L47" s="49"/>
      <c r="M47" s="50">
        <f>L47+J47+H47</f>
        <v>0</v>
      </c>
      <c r="N47" s="87"/>
      <c r="O47" s="87"/>
      <c r="P47" s="87"/>
      <c r="Q47" s="87"/>
      <c r="R47" s="87"/>
      <c r="S47" s="87"/>
    </row>
    <row r="48" spans="1:19" ht="33">
      <c r="A48" s="390">
        <v>3</v>
      </c>
      <c r="B48" s="402" t="s">
        <v>191</v>
      </c>
      <c r="C48" s="74" t="s">
        <v>192</v>
      </c>
      <c r="D48" s="103" t="s">
        <v>133</v>
      </c>
      <c r="E48" s="103"/>
      <c r="F48" s="103">
        <v>2</v>
      </c>
      <c r="G48" s="49"/>
      <c r="H48" s="49"/>
      <c r="I48" s="49"/>
      <c r="J48" s="49"/>
      <c r="K48" s="56"/>
      <c r="L48" s="49"/>
      <c r="M48" s="52">
        <f>M49+M50</f>
        <v>0</v>
      </c>
      <c r="N48" s="87"/>
      <c r="O48" s="87"/>
      <c r="P48" s="87"/>
      <c r="Q48" s="87"/>
      <c r="R48" s="87"/>
      <c r="S48" s="87"/>
    </row>
    <row r="49" spans="1:19" ht="16.5">
      <c r="A49" s="391"/>
      <c r="B49" s="403"/>
      <c r="C49" s="74" t="s">
        <v>189</v>
      </c>
      <c r="D49" s="103" t="s">
        <v>45</v>
      </c>
      <c r="E49" s="103">
        <v>1</v>
      </c>
      <c r="F49" s="103">
        <f>E49*F48</f>
        <v>2</v>
      </c>
      <c r="G49" s="49"/>
      <c r="H49" s="49"/>
      <c r="I49" s="49"/>
      <c r="J49" s="49">
        <f>I49*F49</f>
        <v>0</v>
      </c>
      <c r="K49" s="49"/>
      <c r="L49" s="49"/>
      <c r="M49" s="50">
        <f>L49+J49+H49</f>
        <v>0</v>
      </c>
      <c r="N49" s="87"/>
      <c r="O49" s="87"/>
      <c r="P49" s="87"/>
      <c r="Q49" s="87"/>
      <c r="R49" s="87"/>
      <c r="S49" s="87"/>
    </row>
    <row r="50" spans="1:19" ht="33">
      <c r="A50" s="392"/>
      <c r="B50" s="404"/>
      <c r="C50" s="74" t="s">
        <v>192</v>
      </c>
      <c r="D50" s="103" t="s">
        <v>159</v>
      </c>
      <c r="E50" s="103">
        <v>1</v>
      </c>
      <c r="F50" s="103">
        <f>F48*E50</f>
        <v>2</v>
      </c>
      <c r="G50" s="49"/>
      <c r="H50" s="49">
        <f>G50*F50</f>
        <v>0</v>
      </c>
      <c r="I50" s="49"/>
      <c r="J50" s="49"/>
      <c r="K50" s="49"/>
      <c r="L50" s="49"/>
      <c r="M50" s="50">
        <f>L50+J50+H50</f>
        <v>0</v>
      </c>
      <c r="N50" s="87"/>
      <c r="O50" s="87"/>
      <c r="P50" s="87"/>
      <c r="Q50" s="87"/>
      <c r="R50" s="87"/>
      <c r="S50" s="87"/>
    </row>
    <row r="51" spans="1:19" ht="33">
      <c r="A51" s="390">
        <v>4</v>
      </c>
      <c r="B51" s="402" t="s">
        <v>193</v>
      </c>
      <c r="C51" s="74" t="s">
        <v>588</v>
      </c>
      <c r="D51" s="103" t="s">
        <v>133</v>
      </c>
      <c r="E51" s="103"/>
      <c r="F51" s="103">
        <v>2</v>
      </c>
      <c r="G51" s="49"/>
      <c r="H51" s="49"/>
      <c r="I51" s="49"/>
      <c r="J51" s="49"/>
      <c r="K51" s="56"/>
      <c r="L51" s="49"/>
      <c r="M51" s="52">
        <f>M52+M53</f>
        <v>0</v>
      </c>
      <c r="N51" s="87"/>
      <c r="O51" s="87"/>
      <c r="P51" s="87"/>
      <c r="Q51" s="87"/>
      <c r="R51" s="87"/>
      <c r="S51" s="87"/>
    </row>
    <row r="52" spans="1:19" ht="16.5">
      <c r="A52" s="391"/>
      <c r="B52" s="403"/>
      <c r="C52" s="74" t="s">
        <v>189</v>
      </c>
      <c r="D52" s="103" t="s">
        <v>45</v>
      </c>
      <c r="E52" s="103">
        <v>2</v>
      </c>
      <c r="F52" s="103">
        <f>E52*F51</f>
        <v>4</v>
      </c>
      <c r="G52" s="49"/>
      <c r="H52" s="49"/>
      <c r="I52" s="49"/>
      <c r="J52" s="49">
        <f>I52*F52</f>
        <v>0</v>
      </c>
      <c r="K52" s="49"/>
      <c r="L52" s="49"/>
      <c r="M52" s="50">
        <f>L52+J52+H52</f>
        <v>0</v>
      </c>
      <c r="N52" s="87"/>
      <c r="O52" s="87"/>
      <c r="P52" s="87"/>
      <c r="Q52" s="87"/>
      <c r="R52" s="87"/>
      <c r="S52" s="87"/>
    </row>
    <row r="53" spans="1:19" ht="33">
      <c r="A53" s="392"/>
      <c r="B53" s="404"/>
      <c r="C53" s="74" t="s">
        <v>588</v>
      </c>
      <c r="D53" s="103" t="s">
        <v>159</v>
      </c>
      <c r="E53" s="103">
        <v>1</v>
      </c>
      <c r="F53" s="103">
        <f>F51*E53</f>
        <v>2</v>
      </c>
      <c r="G53" s="49"/>
      <c r="H53" s="49">
        <f>G53*F53</f>
        <v>0</v>
      </c>
      <c r="I53" s="49"/>
      <c r="J53" s="49"/>
      <c r="K53" s="49"/>
      <c r="L53" s="49"/>
      <c r="M53" s="50">
        <f>L53+J53+H53</f>
        <v>0</v>
      </c>
      <c r="N53" s="87"/>
      <c r="O53" s="87"/>
      <c r="P53" s="87"/>
      <c r="Q53" s="87"/>
      <c r="R53" s="87"/>
      <c r="S53" s="87"/>
    </row>
    <row r="54" spans="1:19" ht="82.5">
      <c r="A54" s="170">
        <v>5</v>
      </c>
      <c r="B54" s="272"/>
      <c r="C54" s="99" t="s">
        <v>866</v>
      </c>
      <c r="D54" s="103"/>
      <c r="E54" s="103"/>
      <c r="F54" s="103"/>
      <c r="G54" s="49"/>
      <c r="H54" s="49"/>
      <c r="I54" s="49"/>
      <c r="J54" s="49"/>
      <c r="K54" s="49"/>
      <c r="L54" s="49"/>
      <c r="M54" s="50"/>
      <c r="N54" s="87"/>
      <c r="O54" s="87"/>
      <c r="P54" s="87"/>
      <c r="Q54" s="87"/>
      <c r="R54" s="87"/>
      <c r="S54" s="87"/>
    </row>
    <row r="55" spans="1:19" ht="33">
      <c r="A55" s="390">
        <v>5.1</v>
      </c>
      <c r="B55" s="402" t="s">
        <v>543</v>
      </c>
      <c r="C55" s="74" t="s">
        <v>547</v>
      </c>
      <c r="D55" s="103" t="s">
        <v>188</v>
      </c>
      <c r="E55" s="103"/>
      <c r="F55" s="103">
        <v>4</v>
      </c>
      <c r="G55" s="49"/>
      <c r="H55" s="49">
        <f>G55*F55</f>
        <v>0</v>
      </c>
      <c r="I55" s="49"/>
      <c r="J55" s="49">
        <f>I55*F55</f>
        <v>0</v>
      </c>
      <c r="K55" s="56"/>
      <c r="L55" s="49">
        <f>K55*F55</f>
        <v>0</v>
      </c>
      <c r="M55" s="52">
        <f>M57+M56</f>
        <v>0</v>
      </c>
      <c r="N55" s="87"/>
      <c r="O55" s="87"/>
      <c r="P55" s="87"/>
      <c r="Q55" s="87"/>
      <c r="R55" s="87"/>
      <c r="S55" s="87"/>
    </row>
    <row r="56" spans="1:19" ht="16.5">
      <c r="A56" s="391"/>
      <c r="B56" s="403"/>
      <c r="C56" s="74" t="s">
        <v>189</v>
      </c>
      <c r="D56" s="103" t="s">
        <v>45</v>
      </c>
      <c r="E56" s="103">
        <v>4</v>
      </c>
      <c r="F56" s="103">
        <f>E56*F55</f>
        <v>16</v>
      </c>
      <c r="G56" s="49"/>
      <c r="H56" s="49"/>
      <c r="I56" s="49"/>
      <c r="J56" s="49">
        <f>I56*F56</f>
        <v>0</v>
      </c>
      <c r="K56" s="49"/>
      <c r="L56" s="49"/>
      <c r="M56" s="50">
        <f>L56+J56+H56</f>
        <v>0</v>
      </c>
      <c r="N56" s="87"/>
      <c r="O56" s="87"/>
      <c r="P56" s="87"/>
      <c r="Q56" s="87"/>
      <c r="R56" s="87"/>
      <c r="S56" s="87"/>
    </row>
    <row r="57" spans="1:19" ht="33">
      <c r="A57" s="392"/>
      <c r="B57" s="404"/>
      <c r="C57" s="74" t="s">
        <v>547</v>
      </c>
      <c r="D57" s="103" t="s">
        <v>159</v>
      </c>
      <c r="E57" s="103">
        <v>1</v>
      </c>
      <c r="F57" s="103">
        <f>F55*E57</f>
        <v>4</v>
      </c>
      <c r="G57" s="49"/>
      <c r="H57" s="49">
        <f>G57*F57</f>
        <v>0</v>
      </c>
      <c r="I57" s="49"/>
      <c r="J57" s="49"/>
      <c r="K57" s="49"/>
      <c r="L57" s="49"/>
      <c r="M57" s="50">
        <f>L57+J57+H57</f>
        <v>0</v>
      </c>
      <c r="N57" s="87"/>
      <c r="O57" s="87"/>
      <c r="P57" s="87"/>
      <c r="Q57" s="87"/>
      <c r="R57" s="87"/>
      <c r="S57" s="87"/>
    </row>
    <row r="58" spans="1:19" ht="33">
      <c r="A58" s="390">
        <v>5.2</v>
      </c>
      <c r="B58" s="402" t="s">
        <v>545</v>
      </c>
      <c r="C58" s="74" t="s">
        <v>590</v>
      </c>
      <c r="D58" s="103" t="s">
        <v>188</v>
      </c>
      <c r="E58" s="103"/>
      <c r="F58" s="103">
        <v>80</v>
      </c>
      <c r="G58" s="49"/>
      <c r="H58" s="49">
        <f>G58*F58</f>
        <v>0</v>
      </c>
      <c r="I58" s="49"/>
      <c r="J58" s="49">
        <f>I58*F58</f>
        <v>0</v>
      </c>
      <c r="K58" s="56"/>
      <c r="L58" s="49">
        <f>K58*F58</f>
        <v>0</v>
      </c>
      <c r="M58" s="52">
        <f>M60+M59</f>
        <v>0</v>
      </c>
      <c r="N58" s="87"/>
      <c r="O58" s="87"/>
      <c r="P58" s="87"/>
      <c r="Q58" s="87"/>
      <c r="R58" s="87"/>
      <c r="S58" s="87"/>
    </row>
    <row r="59" spans="1:19" ht="25.5" customHeight="1">
      <c r="A59" s="391"/>
      <c r="B59" s="403"/>
      <c r="C59" s="74" t="s">
        <v>189</v>
      </c>
      <c r="D59" s="103" t="s">
        <v>45</v>
      </c>
      <c r="E59" s="103">
        <v>1</v>
      </c>
      <c r="F59" s="103">
        <f>E59*F58</f>
        <v>80</v>
      </c>
      <c r="G59" s="49"/>
      <c r="H59" s="49"/>
      <c r="I59" s="49"/>
      <c r="J59" s="49">
        <f>I59*F59</f>
        <v>0</v>
      </c>
      <c r="K59" s="49"/>
      <c r="L59" s="49"/>
      <c r="M59" s="50">
        <f>L59+J59+H59</f>
        <v>0</v>
      </c>
      <c r="N59" s="87"/>
      <c r="O59" s="87"/>
      <c r="P59" s="87"/>
      <c r="Q59" s="87"/>
      <c r="R59" s="87"/>
      <c r="S59" s="87"/>
    </row>
    <row r="60" spans="1:19" ht="33">
      <c r="A60" s="392"/>
      <c r="B60" s="404"/>
      <c r="C60" s="74" t="s">
        <v>590</v>
      </c>
      <c r="D60" s="103" t="s">
        <v>159</v>
      </c>
      <c r="E60" s="103">
        <v>1</v>
      </c>
      <c r="F60" s="103">
        <f>F58*E60</f>
        <v>80</v>
      </c>
      <c r="G60" s="49"/>
      <c r="H60" s="49">
        <f>G60*F60</f>
        <v>0</v>
      </c>
      <c r="I60" s="49"/>
      <c r="J60" s="49"/>
      <c r="K60" s="49"/>
      <c r="L60" s="49"/>
      <c r="M60" s="50">
        <f>L60+J60+H60</f>
        <v>0</v>
      </c>
      <c r="N60" s="87"/>
      <c r="O60" s="87"/>
      <c r="P60" s="87"/>
      <c r="Q60" s="87"/>
      <c r="R60" s="87"/>
      <c r="S60" s="87"/>
    </row>
    <row r="61" spans="1:19" ht="134.25" customHeight="1">
      <c r="A61" s="103">
        <v>6</v>
      </c>
      <c r="B61" s="272"/>
      <c r="C61" s="99" t="s">
        <v>865</v>
      </c>
      <c r="D61" s="103"/>
      <c r="E61" s="103"/>
      <c r="F61" s="103"/>
      <c r="G61" s="49"/>
      <c r="H61" s="49"/>
      <c r="I61" s="49"/>
      <c r="J61" s="49"/>
      <c r="K61" s="49"/>
      <c r="L61" s="49"/>
      <c r="M61" s="50"/>
      <c r="N61" s="87"/>
      <c r="O61" s="87"/>
      <c r="P61" s="87"/>
      <c r="Q61" s="87"/>
      <c r="R61" s="87"/>
      <c r="S61" s="87"/>
    </row>
    <row r="62" spans="1:19" ht="40.5" customHeight="1">
      <c r="A62" s="390">
        <v>6.1</v>
      </c>
      <c r="B62" s="402" t="s">
        <v>543</v>
      </c>
      <c r="C62" s="74" t="s">
        <v>547</v>
      </c>
      <c r="D62" s="103" t="s">
        <v>188</v>
      </c>
      <c r="E62" s="103"/>
      <c r="F62" s="103">
        <v>2</v>
      </c>
      <c r="G62" s="49"/>
      <c r="H62" s="49">
        <f>G62*F62</f>
        <v>0</v>
      </c>
      <c r="I62" s="49"/>
      <c r="J62" s="49">
        <f>I62*F62</f>
        <v>0</v>
      </c>
      <c r="K62" s="56"/>
      <c r="L62" s="49">
        <f>K62*F62</f>
        <v>0</v>
      </c>
      <c r="M62" s="52">
        <f>M64+M63</f>
        <v>0</v>
      </c>
      <c r="N62" s="87"/>
      <c r="O62" s="87"/>
      <c r="P62" s="87"/>
      <c r="Q62" s="87"/>
      <c r="R62" s="87"/>
      <c r="S62" s="87"/>
    </row>
    <row r="63" spans="1:19" ht="22.5" customHeight="1">
      <c r="A63" s="391"/>
      <c r="B63" s="403"/>
      <c r="C63" s="74" t="s">
        <v>189</v>
      </c>
      <c r="D63" s="103" t="s">
        <v>45</v>
      </c>
      <c r="E63" s="103">
        <v>4</v>
      </c>
      <c r="F63" s="103">
        <f>E63*F62</f>
        <v>8</v>
      </c>
      <c r="G63" s="49"/>
      <c r="H63" s="49"/>
      <c r="I63" s="49"/>
      <c r="J63" s="49">
        <f>I63*F63</f>
        <v>0</v>
      </c>
      <c r="K63" s="49"/>
      <c r="L63" s="49"/>
      <c r="M63" s="50">
        <f>L63+J63+H63</f>
        <v>0</v>
      </c>
      <c r="N63" s="87"/>
      <c r="O63" s="87"/>
      <c r="P63" s="87"/>
      <c r="Q63" s="87"/>
      <c r="R63" s="87"/>
      <c r="S63" s="87"/>
    </row>
    <row r="64" spans="1:19" ht="33" customHeight="1">
      <c r="A64" s="392"/>
      <c r="B64" s="404"/>
      <c r="C64" s="74" t="s">
        <v>547</v>
      </c>
      <c r="D64" s="103" t="s">
        <v>159</v>
      </c>
      <c r="E64" s="103">
        <v>1</v>
      </c>
      <c r="F64" s="103">
        <f>F62*E64</f>
        <v>2</v>
      </c>
      <c r="G64" s="49"/>
      <c r="H64" s="49">
        <f>G64*F64</f>
        <v>0</v>
      </c>
      <c r="I64" s="49"/>
      <c r="J64" s="49"/>
      <c r="K64" s="49"/>
      <c r="L64" s="49"/>
      <c r="M64" s="50">
        <f>L64+J64+H64</f>
        <v>0</v>
      </c>
      <c r="N64" s="87"/>
      <c r="O64" s="87"/>
      <c r="P64" s="87"/>
      <c r="Q64" s="87"/>
      <c r="R64" s="87"/>
      <c r="S64" s="87"/>
    </row>
    <row r="65" spans="1:19" ht="24.75" customHeight="1">
      <c r="A65" s="390">
        <v>6.2</v>
      </c>
      <c r="B65" s="402" t="s">
        <v>545</v>
      </c>
      <c r="C65" s="74" t="s">
        <v>591</v>
      </c>
      <c r="D65" s="103" t="s">
        <v>188</v>
      </c>
      <c r="E65" s="103"/>
      <c r="F65" s="103">
        <v>42</v>
      </c>
      <c r="G65" s="49"/>
      <c r="H65" s="49">
        <f>G65*F65</f>
        <v>0</v>
      </c>
      <c r="I65" s="49"/>
      <c r="J65" s="49">
        <f>I65*F65</f>
        <v>0</v>
      </c>
      <c r="K65" s="56"/>
      <c r="L65" s="49">
        <f>K65*F65</f>
        <v>0</v>
      </c>
      <c r="M65" s="52">
        <f>M67+M66</f>
        <v>0</v>
      </c>
      <c r="N65" s="87"/>
      <c r="O65" s="87"/>
      <c r="P65" s="87"/>
      <c r="Q65" s="87"/>
      <c r="R65" s="87"/>
      <c r="S65" s="87"/>
    </row>
    <row r="66" spans="1:19" ht="23.25" customHeight="1">
      <c r="A66" s="391"/>
      <c r="B66" s="403"/>
      <c r="C66" s="74" t="s">
        <v>189</v>
      </c>
      <c r="D66" s="103" t="s">
        <v>45</v>
      </c>
      <c r="E66" s="103">
        <v>1</v>
      </c>
      <c r="F66" s="103">
        <f>E66*F65</f>
        <v>42</v>
      </c>
      <c r="G66" s="49"/>
      <c r="H66" s="49"/>
      <c r="I66" s="49"/>
      <c r="J66" s="49">
        <f>I66*F66</f>
        <v>0</v>
      </c>
      <c r="K66" s="49"/>
      <c r="L66" s="49"/>
      <c r="M66" s="50">
        <f>L66+J66+H66</f>
        <v>0</v>
      </c>
      <c r="N66" s="87"/>
      <c r="O66" s="87"/>
      <c r="P66" s="87"/>
      <c r="Q66" s="87"/>
      <c r="R66" s="87"/>
      <c r="S66" s="87"/>
    </row>
    <row r="67" spans="1:19" ht="25.5" customHeight="1">
      <c r="A67" s="392"/>
      <c r="B67" s="404"/>
      <c r="C67" s="74" t="s">
        <v>591</v>
      </c>
      <c r="D67" s="103" t="s">
        <v>159</v>
      </c>
      <c r="E67" s="103">
        <v>1</v>
      </c>
      <c r="F67" s="103">
        <f>F65*E67</f>
        <v>42</v>
      </c>
      <c r="G67" s="49"/>
      <c r="H67" s="49">
        <f>G67*F67</f>
        <v>0</v>
      </c>
      <c r="I67" s="49"/>
      <c r="J67" s="49"/>
      <c r="K67" s="49"/>
      <c r="L67" s="49"/>
      <c r="M67" s="50">
        <f>L67+J67+H67</f>
        <v>0</v>
      </c>
      <c r="N67" s="87"/>
      <c r="O67" s="87"/>
      <c r="P67" s="87"/>
      <c r="Q67" s="87"/>
      <c r="R67" s="87"/>
      <c r="S67" s="87"/>
    </row>
    <row r="68" spans="1:19" ht="25.5" customHeight="1">
      <c r="A68" s="390">
        <v>6.3</v>
      </c>
      <c r="B68" s="402" t="s">
        <v>545</v>
      </c>
      <c r="C68" s="74" t="s">
        <v>592</v>
      </c>
      <c r="D68" s="103" t="s">
        <v>188</v>
      </c>
      <c r="E68" s="103"/>
      <c r="F68" s="103">
        <v>2</v>
      </c>
      <c r="G68" s="49"/>
      <c r="H68" s="49">
        <f>G68*F68</f>
        <v>0</v>
      </c>
      <c r="I68" s="49"/>
      <c r="J68" s="49">
        <f>I68*F68</f>
        <v>0</v>
      </c>
      <c r="K68" s="56"/>
      <c r="L68" s="49">
        <f>K68*F68</f>
        <v>0</v>
      </c>
      <c r="M68" s="52">
        <f>M70+M69</f>
        <v>0</v>
      </c>
      <c r="N68" s="87"/>
      <c r="O68" s="87"/>
      <c r="P68" s="87"/>
      <c r="Q68" s="87"/>
      <c r="R68" s="87"/>
      <c r="S68" s="87"/>
    </row>
    <row r="69" spans="1:19" ht="25.5" customHeight="1">
      <c r="A69" s="391"/>
      <c r="B69" s="403"/>
      <c r="C69" s="74" t="s">
        <v>189</v>
      </c>
      <c r="D69" s="103" t="s">
        <v>45</v>
      </c>
      <c r="E69" s="103">
        <v>1</v>
      </c>
      <c r="F69" s="103">
        <f>E69*F68</f>
        <v>2</v>
      </c>
      <c r="G69" s="49"/>
      <c r="H69" s="49"/>
      <c r="I69" s="49"/>
      <c r="J69" s="49">
        <f>I69*F69</f>
        <v>0</v>
      </c>
      <c r="K69" s="49"/>
      <c r="L69" s="49"/>
      <c r="M69" s="50">
        <f>L69+J69+H69</f>
        <v>0</v>
      </c>
      <c r="N69" s="87"/>
      <c r="O69" s="87"/>
      <c r="P69" s="87"/>
      <c r="Q69" s="87"/>
      <c r="R69" s="87"/>
      <c r="S69" s="87"/>
    </row>
    <row r="70" spans="1:19" ht="25.5" customHeight="1">
      <c r="A70" s="392"/>
      <c r="B70" s="404"/>
      <c r="C70" s="74" t="s">
        <v>592</v>
      </c>
      <c r="D70" s="103" t="s">
        <v>159</v>
      </c>
      <c r="E70" s="103">
        <v>1</v>
      </c>
      <c r="F70" s="103">
        <f>F68*E70</f>
        <v>2</v>
      </c>
      <c r="G70" s="49"/>
      <c r="H70" s="49">
        <f>G70*F70</f>
        <v>0</v>
      </c>
      <c r="I70" s="49"/>
      <c r="J70" s="49"/>
      <c r="K70" s="49"/>
      <c r="L70" s="49"/>
      <c r="M70" s="50">
        <f>L70+J70+H70</f>
        <v>0</v>
      </c>
      <c r="N70" s="87"/>
      <c r="O70" s="87"/>
      <c r="P70" s="87"/>
      <c r="Q70" s="87"/>
      <c r="R70" s="87"/>
      <c r="S70" s="87"/>
    </row>
    <row r="71" spans="1:19" ht="154.5" customHeight="1">
      <c r="A71" s="170">
        <v>7</v>
      </c>
      <c r="B71" s="270"/>
      <c r="C71" s="99" t="s">
        <v>577</v>
      </c>
      <c r="D71" s="103"/>
      <c r="E71" s="103"/>
      <c r="F71" s="103"/>
      <c r="G71" s="49"/>
      <c r="H71" s="49"/>
      <c r="I71" s="49"/>
      <c r="J71" s="49"/>
      <c r="K71" s="49"/>
      <c r="L71" s="49"/>
      <c r="M71" s="50"/>
      <c r="N71" s="87"/>
      <c r="O71" s="87"/>
      <c r="P71" s="87"/>
      <c r="Q71" s="87"/>
      <c r="R71" s="87"/>
      <c r="S71" s="87"/>
    </row>
    <row r="72" spans="1:19" ht="20.25" customHeight="1">
      <c r="A72" s="390">
        <v>7.1</v>
      </c>
      <c r="B72" s="401" t="s">
        <v>548</v>
      </c>
      <c r="C72" s="74" t="s">
        <v>549</v>
      </c>
      <c r="D72" s="103" t="s">
        <v>188</v>
      </c>
      <c r="E72" s="103"/>
      <c r="F72" s="103">
        <v>120</v>
      </c>
      <c r="G72" s="49"/>
      <c r="H72" s="49"/>
      <c r="I72" s="49"/>
      <c r="J72" s="49"/>
      <c r="K72" s="56"/>
      <c r="L72" s="49"/>
      <c r="M72" s="52">
        <f>M73+M74+M75</f>
        <v>0</v>
      </c>
      <c r="N72" s="87"/>
      <c r="O72" s="87"/>
      <c r="P72" s="87"/>
      <c r="Q72" s="87"/>
      <c r="R72" s="87"/>
      <c r="S72" s="87"/>
    </row>
    <row r="73" spans="1:19" ht="20.25" customHeight="1">
      <c r="A73" s="391"/>
      <c r="B73" s="401"/>
      <c r="C73" s="74" t="s">
        <v>189</v>
      </c>
      <c r="D73" s="103" t="s">
        <v>45</v>
      </c>
      <c r="E73" s="103">
        <v>3</v>
      </c>
      <c r="F73" s="103">
        <f>E73*F72</f>
        <v>360</v>
      </c>
      <c r="G73" s="49"/>
      <c r="H73" s="49"/>
      <c r="I73" s="49"/>
      <c r="J73" s="49">
        <f>I73*F73</f>
        <v>0</v>
      </c>
      <c r="K73" s="49"/>
      <c r="L73" s="49"/>
      <c r="M73" s="50">
        <f>L73+J73+H73</f>
        <v>0</v>
      </c>
      <c r="N73" s="87"/>
      <c r="O73" s="87"/>
      <c r="P73" s="87"/>
      <c r="Q73" s="87"/>
      <c r="R73" s="87"/>
      <c r="S73" s="87"/>
    </row>
    <row r="74" spans="1:19" ht="20.25" customHeight="1">
      <c r="A74" s="391"/>
      <c r="B74" s="401"/>
      <c r="C74" s="74" t="s">
        <v>549</v>
      </c>
      <c r="D74" s="103" t="s">
        <v>159</v>
      </c>
      <c r="E74" s="103">
        <v>1</v>
      </c>
      <c r="F74" s="100">
        <f>F72*E74</f>
        <v>120</v>
      </c>
      <c r="G74" s="103"/>
      <c r="H74" s="49">
        <f>G74*F74</f>
        <v>0</v>
      </c>
      <c r="I74" s="49"/>
      <c r="J74" s="49"/>
      <c r="K74" s="49"/>
      <c r="L74" s="49"/>
      <c r="M74" s="50">
        <f>L74+J74+H74</f>
        <v>0</v>
      </c>
      <c r="N74" s="87"/>
      <c r="O74" s="87"/>
      <c r="P74" s="87"/>
      <c r="Q74" s="87"/>
      <c r="R74" s="87"/>
      <c r="S74" s="87"/>
    </row>
    <row r="75" spans="1:19" ht="20.25" customHeight="1">
      <c r="A75" s="392"/>
      <c r="B75" s="401"/>
      <c r="C75" s="74" t="s">
        <v>190</v>
      </c>
      <c r="D75" s="103" t="s">
        <v>16</v>
      </c>
      <c r="E75" s="103">
        <v>2.33</v>
      </c>
      <c r="F75" s="103">
        <f>E75*F72</f>
        <v>279.6</v>
      </c>
      <c r="G75" s="49"/>
      <c r="H75" s="49">
        <f>G75*F75</f>
        <v>0</v>
      </c>
      <c r="I75" s="49"/>
      <c r="J75" s="49"/>
      <c r="K75" s="49"/>
      <c r="L75" s="49"/>
      <c r="M75" s="50">
        <f>L75+J75+H75</f>
        <v>0</v>
      </c>
      <c r="N75" s="87"/>
      <c r="O75" s="87"/>
      <c r="P75" s="87"/>
      <c r="Q75" s="87"/>
      <c r="R75" s="87"/>
      <c r="S75" s="87"/>
    </row>
    <row r="76" spans="1:19" ht="33">
      <c r="A76" s="390">
        <v>7.2</v>
      </c>
      <c r="B76" s="402" t="s">
        <v>545</v>
      </c>
      <c r="C76" s="74" t="s">
        <v>550</v>
      </c>
      <c r="D76" s="103" t="s">
        <v>188</v>
      </c>
      <c r="E76" s="103"/>
      <c r="F76" s="103">
        <v>120</v>
      </c>
      <c r="G76" s="49"/>
      <c r="H76" s="49"/>
      <c r="I76" s="49"/>
      <c r="J76" s="49"/>
      <c r="K76" s="56"/>
      <c r="L76" s="49"/>
      <c r="M76" s="52">
        <f>M77+M78+M79</f>
        <v>0</v>
      </c>
      <c r="N76" s="87"/>
      <c r="O76" s="87"/>
      <c r="P76" s="87"/>
      <c r="Q76" s="87"/>
      <c r="R76" s="87"/>
      <c r="S76" s="87"/>
    </row>
    <row r="77" spans="1:19" ht="16.5">
      <c r="A77" s="391"/>
      <c r="B77" s="403"/>
      <c r="C77" s="74" t="s">
        <v>189</v>
      </c>
      <c r="D77" s="103" t="s">
        <v>45</v>
      </c>
      <c r="E77" s="103">
        <v>1</v>
      </c>
      <c r="F77" s="103">
        <f>E77*F76</f>
        <v>120</v>
      </c>
      <c r="G77" s="49"/>
      <c r="H77" s="49"/>
      <c r="I77" s="49"/>
      <c r="J77" s="49">
        <f>I77*F77</f>
        <v>0</v>
      </c>
      <c r="K77" s="49"/>
      <c r="L77" s="49"/>
      <c r="M77" s="50">
        <f>L77+J77+H77</f>
        <v>0</v>
      </c>
      <c r="N77" s="87"/>
      <c r="O77" s="87"/>
      <c r="P77" s="87"/>
      <c r="Q77" s="87"/>
      <c r="R77" s="87"/>
      <c r="S77" s="87"/>
    </row>
    <row r="78" spans="1:19" ht="33">
      <c r="A78" s="391"/>
      <c r="B78" s="403"/>
      <c r="C78" s="74" t="s">
        <v>551</v>
      </c>
      <c r="D78" s="103" t="s">
        <v>159</v>
      </c>
      <c r="E78" s="103">
        <v>1</v>
      </c>
      <c r="F78" s="100">
        <f>F76*E78</f>
        <v>120</v>
      </c>
      <c r="G78" s="103"/>
      <c r="H78" s="49">
        <f>G78*F78</f>
        <v>0</v>
      </c>
      <c r="I78" s="49"/>
      <c r="J78" s="49"/>
      <c r="K78" s="49"/>
      <c r="L78" s="49"/>
      <c r="M78" s="50">
        <f>L78+J78+H78</f>
        <v>0</v>
      </c>
      <c r="N78" s="87"/>
      <c r="O78" s="87"/>
      <c r="P78" s="87"/>
      <c r="Q78" s="87"/>
      <c r="R78" s="87"/>
      <c r="S78" s="87"/>
    </row>
    <row r="79" spans="1:19" ht="16.5">
      <c r="A79" s="392"/>
      <c r="B79" s="404"/>
      <c r="C79" s="74" t="s">
        <v>190</v>
      </c>
      <c r="D79" s="103" t="s">
        <v>16</v>
      </c>
      <c r="E79" s="103">
        <v>1.07</v>
      </c>
      <c r="F79" s="103">
        <f>E79*F76</f>
        <v>128.4</v>
      </c>
      <c r="G79" s="49"/>
      <c r="H79" s="49">
        <f>G79*F79</f>
        <v>0</v>
      </c>
      <c r="I79" s="49"/>
      <c r="J79" s="49"/>
      <c r="K79" s="49"/>
      <c r="L79" s="49"/>
      <c r="M79" s="50">
        <f>L79+J79+H79</f>
        <v>0</v>
      </c>
      <c r="N79" s="87"/>
      <c r="O79" s="87"/>
      <c r="P79" s="87"/>
      <c r="Q79" s="87"/>
      <c r="R79" s="87"/>
      <c r="S79" s="87"/>
    </row>
    <row r="80" spans="1:19" ht="33">
      <c r="A80" s="390">
        <v>7.3</v>
      </c>
      <c r="B80" s="402" t="s">
        <v>545</v>
      </c>
      <c r="C80" s="74" t="s">
        <v>578</v>
      </c>
      <c r="D80" s="103" t="s">
        <v>188</v>
      </c>
      <c r="E80" s="103"/>
      <c r="F80" s="103">
        <v>120</v>
      </c>
      <c r="G80" s="49"/>
      <c r="H80" s="49"/>
      <c r="I80" s="49"/>
      <c r="J80" s="49"/>
      <c r="K80" s="56"/>
      <c r="L80" s="49"/>
      <c r="M80" s="52">
        <f>M81+M82+M83</f>
        <v>0</v>
      </c>
      <c r="N80" s="87"/>
      <c r="O80" s="87"/>
      <c r="P80" s="87"/>
      <c r="Q80" s="87"/>
      <c r="R80" s="87"/>
      <c r="S80" s="87"/>
    </row>
    <row r="81" spans="1:19" ht="16.5">
      <c r="A81" s="391"/>
      <c r="B81" s="403"/>
      <c r="C81" s="74" t="s">
        <v>189</v>
      </c>
      <c r="D81" s="103" t="s">
        <v>45</v>
      </c>
      <c r="E81" s="103">
        <v>1</v>
      </c>
      <c r="F81" s="103">
        <f>E81*F80</f>
        <v>120</v>
      </c>
      <c r="G81" s="49"/>
      <c r="H81" s="49"/>
      <c r="I81" s="49"/>
      <c r="J81" s="49">
        <f>I81*F81</f>
        <v>0</v>
      </c>
      <c r="K81" s="49"/>
      <c r="L81" s="49"/>
      <c r="M81" s="50">
        <f>L81+J81+H81</f>
        <v>0</v>
      </c>
      <c r="N81" s="87"/>
      <c r="O81" s="87"/>
      <c r="P81" s="87"/>
      <c r="Q81" s="87"/>
      <c r="R81" s="87"/>
      <c r="S81" s="87"/>
    </row>
    <row r="82" spans="1:19" ht="33">
      <c r="A82" s="391"/>
      <c r="B82" s="403"/>
      <c r="C82" s="74" t="s">
        <v>578</v>
      </c>
      <c r="D82" s="103" t="s">
        <v>159</v>
      </c>
      <c r="E82" s="103">
        <v>1</v>
      </c>
      <c r="F82" s="100">
        <f>F80*E82</f>
        <v>120</v>
      </c>
      <c r="G82" s="103"/>
      <c r="H82" s="49">
        <f>G82*F82</f>
        <v>0</v>
      </c>
      <c r="I82" s="49"/>
      <c r="J82" s="49"/>
      <c r="K82" s="49"/>
      <c r="L82" s="49"/>
      <c r="M82" s="50">
        <f>L82+J82+H82</f>
        <v>0</v>
      </c>
      <c r="N82" s="87"/>
      <c r="O82" s="87"/>
      <c r="P82" s="87"/>
      <c r="Q82" s="87"/>
      <c r="R82" s="87"/>
      <c r="S82" s="87"/>
    </row>
    <row r="83" spans="1:19" ht="16.5">
      <c r="A83" s="392"/>
      <c r="B83" s="404"/>
      <c r="C83" s="74" t="s">
        <v>190</v>
      </c>
      <c r="D83" s="103" t="s">
        <v>16</v>
      </c>
      <c r="E83" s="103">
        <v>1.07</v>
      </c>
      <c r="F83" s="103">
        <f>E83*F80</f>
        <v>128.4</v>
      </c>
      <c r="G83" s="49"/>
      <c r="H83" s="49">
        <f>G83*F83</f>
        <v>0</v>
      </c>
      <c r="I83" s="49"/>
      <c r="J83" s="49"/>
      <c r="K83" s="49"/>
      <c r="L83" s="49"/>
      <c r="M83" s="50">
        <f>L83+J83+H83</f>
        <v>0</v>
      </c>
      <c r="N83" s="87"/>
      <c r="O83" s="87"/>
      <c r="P83" s="87"/>
      <c r="Q83" s="87"/>
      <c r="R83" s="87"/>
      <c r="S83" s="87"/>
    </row>
    <row r="84" spans="1:19" ht="39.75" customHeight="1">
      <c r="A84" s="390">
        <v>7.4</v>
      </c>
      <c r="B84" s="402" t="s">
        <v>545</v>
      </c>
      <c r="C84" s="74" t="s">
        <v>579</v>
      </c>
      <c r="D84" s="103" t="s">
        <v>188</v>
      </c>
      <c r="E84" s="103"/>
      <c r="F84" s="103">
        <v>480</v>
      </c>
      <c r="G84" s="49"/>
      <c r="H84" s="49"/>
      <c r="I84" s="49"/>
      <c r="J84" s="49"/>
      <c r="K84" s="56"/>
      <c r="L84" s="49"/>
      <c r="M84" s="52">
        <f>M85+M86+M87</f>
        <v>0</v>
      </c>
      <c r="N84" s="87"/>
      <c r="O84" s="87"/>
      <c r="P84" s="87"/>
      <c r="Q84" s="87"/>
      <c r="R84" s="87"/>
      <c r="S84" s="87"/>
    </row>
    <row r="85" spans="1:19" ht="16.5">
      <c r="A85" s="391"/>
      <c r="B85" s="403"/>
      <c r="C85" s="74" t="s">
        <v>189</v>
      </c>
      <c r="D85" s="103" t="s">
        <v>45</v>
      </c>
      <c r="E85" s="103">
        <v>1</v>
      </c>
      <c r="F85" s="103">
        <f>E85*F84</f>
        <v>480</v>
      </c>
      <c r="G85" s="49"/>
      <c r="H85" s="49"/>
      <c r="I85" s="49"/>
      <c r="J85" s="49">
        <f>I85*F85</f>
        <v>0</v>
      </c>
      <c r="K85" s="49"/>
      <c r="L85" s="49"/>
      <c r="M85" s="50">
        <f>L85+J85+H85</f>
        <v>0</v>
      </c>
      <c r="N85" s="87"/>
      <c r="O85" s="87"/>
      <c r="P85" s="87"/>
      <c r="Q85" s="87"/>
      <c r="R85" s="87"/>
      <c r="S85" s="87"/>
    </row>
    <row r="86" spans="1:19" ht="38.25" customHeight="1">
      <c r="A86" s="391"/>
      <c r="B86" s="403"/>
      <c r="C86" s="74" t="s">
        <v>579</v>
      </c>
      <c r="D86" s="103" t="s">
        <v>159</v>
      </c>
      <c r="E86" s="103">
        <v>4</v>
      </c>
      <c r="F86" s="100">
        <f>F84*E86</f>
        <v>1920</v>
      </c>
      <c r="G86" s="103"/>
      <c r="H86" s="49">
        <f>G86*F86</f>
        <v>0</v>
      </c>
      <c r="I86" s="49"/>
      <c r="J86" s="49"/>
      <c r="K86" s="49"/>
      <c r="L86" s="49"/>
      <c r="M86" s="50">
        <f>L86+J86+H86</f>
        <v>0</v>
      </c>
      <c r="N86" s="87"/>
      <c r="O86" s="87"/>
      <c r="P86" s="87"/>
      <c r="Q86" s="87"/>
      <c r="R86" s="87"/>
      <c r="S86" s="87"/>
    </row>
    <row r="87" spans="1:19" ht="16.5">
      <c r="A87" s="392"/>
      <c r="B87" s="404"/>
      <c r="C87" s="74" t="s">
        <v>190</v>
      </c>
      <c r="D87" s="103" t="s">
        <v>16</v>
      </c>
      <c r="E87" s="103">
        <v>1.07</v>
      </c>
      <c r="F87" s="103">
        <f>E87*F84</f>
        <v>513.6</v>
      </c>
      <c r="G87" s="49"/>
      <c r="H87" s="49">
        <f>G87*F87</f>
        <v>0</v>
      </c>
      <c r="I87" s="49"/>
      <c r="J87" s="49"/>
      <c r="K87" s="49"/>
      <c r="L87" s="49"/>
      <c r="M87" s="50">
        <f>L87+J87+H87</f>
        <v>0</v>
      </c>
      <c r="N87" s="87"/>
      <c r="O87" s="87"/>
      <c r="P87" s="87"/>
      <c r="Q87" s="87"/>
      <c r="R87" s="87"/>
      <c r="S87" s="87"/>
    </row>
    <row r="88" spans="1:19" ht="36" customHeight="1">
      <c r="A88" s="390">
        <v>7.5</v>
      </c>
      <c r="B88" s="402" t="s">
        <v>545</v>
      </c>
      <c r="C88" s="74" t="s">
        <v>580</v>
      </c>
      <c r="D88" s="103" t="s">
        <v>188</v>
      </c>
      <c r="E88" s="103"/>
      <c r="F88" s="103">
        <v>120</v>
      </c>
      <c r="G88" s="49"/>
      <c r="H88" s="49"/>
      <c r="I88" s="49"/>
      <c r="J88" s="49"/>
      <c r="K88" s="56"/>
      <c r="L88" s="49"/>
      <c r="M88" s="52">
        <f>M89+M90+M91</f>
        <v>0</v>
      </c>
      <c r="N88" s="87"/>
      <c r="O88" s="87"/>
      <c r="P88" s="87"/>
      <c r="Q88" s="87"/>
      <c r="R88" s="87"/>
      <c r="S88" s="87"/>
    </row>
    <row r="89" spans="1:19" ht="16.5">
      <c r="A89" s="391"/>
      <c r="B89" s="403"/>
      <c r="C89" s="74" t="s">
        <v>189</v>
      </c>
      <c r="D89" s="103" t="s">
        <v>45</v>
      </c>
      <c r="E89" s="103">
        <v>1</v>
      </c>
      <c r="F89" s="103">
        <f>E89*F88</f>
        <v>120</v>
      </c>
      <c r="G89" s="49"/>
      <c r="H89" s="49"/>
      <c r="I89" s="49"/>
      <c r="J89" s="49">
        <f>I89*F89</f>
        <v>0</v>
      </c>
      <c r="K89" s="49"/>
      <c r="L89" s="49"/>
      <c r="M89" s="50">
        <f>L89+J89+H89</f>
        <v>0</v>
      </c>
      <c r="N89" s="87"/>
      <c r="O89" s="87"/>
      <c r="P89" s="87"/>
      <c r="Q89" s="87"/>
      <c r="R89" s="87"/>
      <c r="S89" s="87"/>
    </row>
    <row r="90" spans="1:19" ht="36.75" customHeight="1">
      <c r="A90" s="391"/>
      <c r="B90" s="403"/>
      <c r="C90" s="74" t="s">
        <v>580</v>
      </c>
      <c r="D90" s="103" t="s">
        <v>159</v>
      </c>
      <c r="E90" s="103">
        <v>1</v>
      </c>
      <c r="F90" s="100">
        <f>F88*E90</f>
        <v>120</v>
      </c>
      <c r="G90" s="103"/>
      <c r="H90" s="49">
        <f>G90*F90</f>
        <v>0</v>
      </c>
      <c r="I90" s="49"/>
      <c r="J90" s="49"/>
      <c r="K90" s="49"/>
      <c r="L90" s="49"/>
      <c r="M90" s="50">
        <f>L90+J90+H90</f>
        <v>0</v>
      </c>
      <c r="N90" s="87"/>
      <c r="O90" s="87"/>
      <c r="P90" s="87"/>
      <c r="Q90" s="87"/>
      <c r="R90" s="87"/>
      <c r="S90" s="87"/>
    </row>
    <row r="91" spans="1:19" ht="16.5">
      <c r="A91" s="392"/>
      <c r="B91" s="404"/>
      <c r="C91" s="74" t="s">
        <v>190</v>
      </c>
      <c r="D91" s="103" t="s">
        <v>16</v>
      </c>
      <c r="E91" s="103">
        <v>1.07</v>
      </c>
      <c r="F91" s="103">
        <f>E91*F88</f>
        <v>128.4</v>
      </c>
      <c r="G91" s="49"/>
      <c r="H91" s="49">
        <f>G91*F91</f>
        <v>0</v>
      </c>
      <c r="I91" s="49"/>
      <c r="J91" s="49"/>
      <c r="K91" s="49"/>
      <c r="L91" s="49"/>
      <c r="M91" s="50">
        <f>L91+J91+H91</f>
        <v>0</v>
      </c>
      <c r="N91" s="87"/>
      <c r="O91" s="87"/>
      <c r="P91" s="87"/>
      <c r="Q91" s="87"/>
      <c r="R91" s="87"/>
      <c r="S91" s="87"/>
    </row>
    <row r="92" spans="1:19" ht="35.25" customHeight="1">
      <c r="A92" s="170">
        <v>8</v>
      </c>
      <c r="B92" s="270"/>
      <c r="C92" s="99" t="s">
        <v>581</v>
      </c>
      <c r="D92" s="103"/>
      <c r="E92" s="103"/>
      <c r="F92" s="103"/>
      <c r="G92" s="49"/>
      <c r="H92" s="49"/>
      <c r="I92" s="49"/>
      <c r="J92" s="49"/>
      <c r="K92" s="49"/>
      <c r="L92" s="49"/>
      <c r="M92" s="50"/>
      <c r="N92" s="87"/>
      <c r="O92" s="87"/>
      <c r="P92" s="87"/>
      <c r="Q92" s="87"/>
      <c r="R92" s="87"/>
      <c r="S92" s="87"/>
    </row>
    <row r="93" spans="1:19" ht="16.5">
      <c r="A93" s="390">
        <v>8.1</v>
      </c>
      <c r="B93" s="402" t="s">
        <v>542</v>
      </c>
      <c r="C93" s="74" t="s">
        <v>582</v>
      </c>
      <c r="D93" s="103" t="s">
        <v>188</v>
      </c>
      <c r="E93" s="103"/>
      <c r="F93" s="103">
        <v>2</v>
      </c>
      <c r="G93" s="49"/>
      <c r="H93" s="49"/>
      <c r="I93" s="49"/>
      <c r="J93" s="49"/>
      <c r="K93" s="56"/>
      <c r="L93" s="49"/>
      <c r="M93" s="52">
        <f>M94+M95+M96</f>
        <v>0</v>
      </c>
      <c r="N93" s="87"/>
      <c r="O93" s="87"/>
      <c r="P93" s="87"/>
      <c r="Q93" s="87"/>
      <c r="R93" s="87"/>
      <c r="S93" s="87"/>
    </row>
    <row r="94" spans="1:19" ht="16.5">
      <c r="A94" s="391"/>
      <c r="B94" s="403"/>
      <c r="C94" s="74" t="s">
        <v>189</v>
      </c>
      <c r="D94" s="103" t="s">
        <v>45</v>
      </c>
      <c r="E94" s="103">
        <v>2</v>
      </c>
      <c r="F94" s="103">
        <f>E94*F93</f>
        <v>4</v>
      </c>
      <c r="G94" s="49"/>
      <c r="H94" s="49"/>
      <c r="I94" s="49"/>
      <c r="J94" s="49">
        <f>I94*F94</f>
        <v>0</v>
      </c>
      <c r="K94" s="49"/>
      <c r="L94" s="49"/>
      <c r="M94" s="50">
        <f>L94+J94+H94</f>
        <v>0</v>
      </c>
      <c r="N94" s="87"/>
      <c r="O94" s="87"/>
      <c r="P94" s="87"/>
      <c r="Q94" s="87"/>
      <c r="R94" s="87"/>
      <c r="S94" s="87"/>
    </row>
    <row r="95" spans="1:19" ht="16.5">
      <c r="A95" s="391"/>
      <c r="B95" s="403"/>
      <c r="C95" s="74" t="s">
        <v>582</v>
      </c>
      <c r="D95" s="103" t="s">
        <v>159</v>
      </c>
      <c r="E95" s="103">
        <v>1</v>
      </c>
      <c r="F95" s="100">
        <f>F93*E95</f>
        <v>2</v>
      </c>
      <c r="G95" s="103"/>
      <c r="H95" s="49">
        <f>G95*F95</f>
        <v>0</v>
      </c>
      <c r="I95" s="49"/>
      <c r="J95" s="49"/>
      <c r="K95" s="49"/>
      <c r="L95" s="49"/>
      <c r="M95" s="50">
        <f>L95+J95+H95</f>
        <v>0</v>
      </c>
      <c r="N95" s="87"/>
      <c r="O95" s="87"/>
      <c r="P95" s="87"/>
      <c r="Q95" s="87"/>
      <c r="R95" s="87"/>
      <c r="S95" s="87"/>
    </row>
    <row r="96" spans="1:19" ht="16.5">
      <c r="A96" s="392"/>
      <c r="B96" s="404"/>
      <c r="C96" s="74" t="s">
        <v>190</v>
      </c>
      <c r="D96" s="103" t="s">
        <v>16</v>
      </c>
      <c r="E96" s="103">
        <v>2.35</v>
      </c>
      <c r="F96" s="103">
        <f>E96*F93</f>
        <v>4.7</v>
      </c>
      <c r="G96" s="49"/>
      <c r="H96" s="49">
        <f>G96*F96</f>
        <v>0</v>
      </c>
      <c r="I96" s="49"/>
      <c r="J96" s="49"/>
      <c r="K96" s="49"/>
      <c r="L96" s="49"/>
      <c r="M96" s="50">
        <f>L96+J96+H96</f>
        <v>0</v>
      </c>
      <c r="N96" s="87"/>
      <c r="O96" s="87"/>
      <c r="P96" s="87"/>
      <c r="Q96" s="87"/>
      <c r="R96" s="87"/>
      <c r="S96" s="87"/>
    </row>
    <row r="97" spans="1:19" ht="36.75" customHeight="1">
      <c r="A97" s="390">
        <v>9</v>
      </c>
      <c r="B97" s="402" t="s">
        <v>194</v>
      </c>
      <c r="C97" s="74" t="s">
        <v>589</v>
      </c>
      <c r="D97" s="103" t="s">
        <v>133</v>
      </c>
      <c r="E97" s="103"/>
      <c r="F97" s="103">
        <v>2</v>
      </c>
      <c r="G97" s="49"/>
      <c r="H97" s="49"/>
      <c r="I97" s="49"/>
      <c r="J97" s="49"/>
      <c r="K97" s="56"/>
      <c r="L97" s="49">
        <f>K97*F97</f>
        <v>0</v>
      </c>
      <c r="M97" s="52">
        <f>M98+M99+M100</f>
        <v>0</v>
      </c>
      <c r="N97" s="87"/>
      <c r="O97" s="87"/>
      <c r="P97" s="87"/>
      <c r="Q97" s="87"/>
      <c r="R97" s="87"/>
      <c r="S97" s="87"/>
    </row>
    <row r="98" spans="1:19" ht="16.5">
      <c r="A98" s="391"/>
      <c r="B98" s="403"/>
      <c r="C98" s="74" t="s">
        <v>189</v>
      </c>
      <c r="D98" s="103" t="s">
        <v>45</v>
      </c>
      <c r="E98" s="103">
        <v>7.24</v>
      </c>
      <c r="F98" s="103">
        <f>E98*F97</f>
        <v>14.48</v>
      </c>
      <c r="G98" s="49"/>
      <c r="H98" s="49"/>
      <c r="I98" s="49"/>
      <c r="J98" s="49">
        <f>I98*F98</f>
        <v>0</v>
      </c>
      <c r="K98" s="49"/>
      <c r="L98" s="49"/>
      <c r="M98" s="50">
        <f>L98+J98+H98</f>
        <v>0</v>
      </c>
      <c r="N98" s="87"/>
      <c r="O98" s="87"/>
      <c r="P98" s="87"/>
      <c r="Q98" s="87"/>
      <c r="R98" s="87"/>
      <c r="S98" s="87"/>
    </row>
    <row r="99" spans="1:19" ht="35.25" customHeight="1">
      <c r="A99" s="391"/>
      <c r="B99" s="403"/>
      <c r="C99" s="74" t="s">
        <v>589</v>
      </c>
      <c r="D99" s="103" t="s">
        <v>159</v>
      </c>
      <c r="E99" s="103">
        <v>1</v>
      </c>
      <c r="F99" s="100">
        <f>F97*E99</f>
        <v>2</v>
      </c>
      <c r="G99" s="103"/>
      <c r="H99" s="49">
        <f>G99*F99</f>
        <v>0</v>
      </c>
      <c r="I99" s="49"/>
      <c r="J99" s="49"/>
      <c r="K99" s="49"/>
      <c r="L99" s="49"/>
      <c r="M99" s="50">
        <f>L99+J99+H99</f>
        <v>0</v>
      </c>
      <c r="N99" s="87"/>
      <c r="O99" s="87"/>
      <c r="P99" s="87"/>
      <c r="Q99" s="87"/>
      <c r="R99" s="87"/>
      <c r="S99" s="87"/>
    </row>
    <row r="100" spans="1:19" ht="16.5">
      <c r="A100" s="392"/>
      <c r="B100" s="404"/>
      <c r="C100" s="74" t="s">
        <v>190</v>
      </c>
      <c r="D100" s="103" t="s">
        <v>16</v>
      </c>
      <c r="E100" s="103">
        <v>3.84</v>
      </c>
      <c r="F100" s="103">
        <f>E100*F97</f>
        <v>7.68</v>
      </c>
      <c r="G100" s="49"/>
      <c r="H100" s="49">
        <f>G100*F100</f>
        <v>0</v>
      </c>
      <c r="I100" s="49"/>
      <c r="J100" s="49"/>
      <c r="K100" s="49"/>
      <c r="L100" s="49"/>
      <c r="M100" s="50">
        <f>L100+J100+H100</f>
        <v>0</v>
      </c>
      <c r="N100" s="87"/>
      <c r="O100" s="87"/>
      <c r="P100" s="87"/>
      <c r="Q100" s="87"/>
      <c r="R100" s="87"/>
      <c r="S100" s="87"/>
    </row>
    <row r="101" spans="1:19" ht="33">
      <c r="A101" s="390">
        <v>10</v>
      </c>
      <c r="B101" s="402" t="s">
        <v>195</v>
      </c>
      <c r="C101" s="74" t="s">
        <v>565</v>
      </c>
      <c r="D101" s="103" t="s">
        <v>133</v>
      </c>
      <c r="E101" s="103"/>
      <c r="F101" s="103">
        <v>120</v>
      </c>
      <c r="G101" s="49"/>
      <c r="H101" s="49"/>
      <c r="I101" s="49"/>
      <c r="J101" s="49"/>
      <c r="K101" s="56"/>
      <c r="L101" s="49"/>
      <c r="M101" s="52">
        <f>M102+M103+M104</f>
        <v>0</v>
      </c>
      <c r="N101" s="87"/>
      <c r="O101" s="87"/>
      <c r="P101" s="87"/>
      <c r="Q101" s="87"/>
      <c r="R101" s="87"/>
      <c r="S101" s="87"/>
    </row>
    <row r="102" spans="1:19" ht="16.5">
      <c r="A102" s="391"/>
      <c r="B102" s="403"/>
      <c r="C102" s="74" t="s">
        <v>189</v>
      </c>
      <c r="D102" s="103" t="s">
        <v>45</v>
      </c>
      <c r="E102" s="103">
        <v>0.566</v>
      </c>
      <c r="F102" s="103">
        <f>E102*F101</f>
        <v>67.91999999999999</v>
      </c>
      <c r="G102" s="49"/>
      <c r="H102" s="49"/>
      <c r="I102" s="49"/>
      <c r="J102" s="49">
        <f>I102*F102</f>
        <v>0</v>
      </c>
      <c r="K102" s="49"/>
      <c r="L102" s="49"/>
      <c r="M102" s="50">
        <f>L102+J102+H102</f>
        <v>0</v>
      </c>
      <c r="N102" s="87"/>
      <c r="O102" s="87"/>
      <c r="P102" s="87"/>
      <c r="Q102" s="87"/>
      <c r="R102" s="87"/>
      <c r="S102" s="87"/>
    </row>
    <row r="103" spans="1:19" ht="33">
      <c r="A103" s="391"/>
      <c r="B103" s="403"/>
      <c r="C103" s="74" t="s">
        <v>564</v>
      </c>
      <c r="D103" s="103" t="s">
        <v>133</v>
      </c>
      <c r="E103" s="103">
        <v>1</v>
      </c>
      <c r="F103" s="100">
        <f>F101*E103</f>
        <v>120</v>
      </c>
      <c r="G103" s="103"/>
      <c r="H103" s="49">
        <f>G103*F103</f>
        <v>0</v>
      </c>
      <c r="I103" s="49"/>
      <c r="J103" s="49"/>
      <c r="K103" s="49"/>
      <c r="L103" s="49"/>
      <c r="M103" s="50">
        <f>L103+J103+H103</f>
        <v>0</v>
      </c>
      <c r="N103" s="87"/>
      <c r="O103" s="87"/>
      <c r="P103" s="87"/>
      <c r="Q103" s="87"/>
      <c r="R103" s="87"/>
      <c r="S103" s="87"/>
    </row>
    <row r="104" spans="1:19" ht="16.5">
      <c r="A104" s="392"/>
      <c r="B104" s="404"/>
      <c r="C104" s="74" t="s">
        <v>190</v>
      </c>
      <c r="D104" s="103" t="s">
        <v>16</v>
      </c>
      <c r="E104" s="103">
        <v>0.524</v>
      </c>
      <c r="F104" s="103">
        <f>E104*F101</f>
        <v>62.88</v>
      </c>
      <c r="G104" s="49"/>
      <c r="H104" s="50">
        <f>G104*F104</f>
        <v>0</v>
      </c>
      <c r="I104" s="49"/>
      <c r="J104" s="49"/>
      <c r="K104" s="49"/>
      <c r="L104" s="49"/>
      <c r="M104" s="50">
        <f>L104+J104+H104</f>
        <v>0</v>
      </c>
      <c r="N104" s="87"/>
      <c r="O104" s="87"/>
      <c r="P104" s="87"/>
      <c r="Q104" s="87"/>
      <c r="R104" s="87"/>
      <c r="S104" s="87"/>
    </row>
    <row r="105" spans="1:19" ht="36" customHeight="1">
      <c r="A105" s="390">
        <v>11</v>
      </c>
      <c r="B105" s="402" t="s">
        <v>195</v>
      </c>
      <c r="C105" s="74" t="s">
        <v>570</v>
      </c>
      <c r="D105" s="103" t="s">
        <v>133</v>
      </c>
      <c r="E105" s="103"/>
      <c r="F105" s="103">
        <v>96</v>
      </c>
      <c r="G105" s="49"/>
      <c r="H105" s="49"/>
      <c r="I105" s="49"/>
      <c r="J105" s="49"/>
      <c r="K105" s="56"/>
      <c r="L105" s="49"/>
      <c r="M105" s="52">
        <f>M106+M107+M108</f>
        <v>0</v>
      </c>
      <c r="N105" s="87"/>
      <c r="O105" s="87"/>
      <c r="P105" s="87"/>
      <c r="Q105" s="87"/>
      <c r="R105" s="87"/>
      <c r="S105" s="87"/>
    </row>
    <row r="106" spans="1:19" ht="22.5" customHeight="1">
      <c r="A106" s="391"/>
      <c r="B106" s="403"/>
      <c r="C106" s="74" t="s">
        <v>189</v>
      </c>
      <c r="D106" s="103" t="s">
        <v>45</v>
      </c>
      <c r="E106" s="103">
        <v>0.566</v>
      </c>
      <c r="F106" s="103">
        <f>E106*F105</f>
        <v>54.336</v>
      </c>
      <c r="G106" s="49"/>
      <c r="H106" s="49"/>
      <c r="I106" s="49"/>
      <c r="J106" s="49">
        <f>I106*F106</f>
        <v>0</v>
      </c>
      <c r="K106" s="49"/>
      <c r="L106" s="49"/>
      <c r="M106" s="50">
        <f>L106+J106+H106</f>
        <v>0</v>
      </c>
      <c r="N106" s="87"/>
      <c r="O106" s="87"/>
      <c r="P106" s="87"/>
      <c r="Q106" s="87"/>
      <c r="R106" s="87"/>
      <c r="S106" s="87"/>
    </row>
    <row r="107" spans="1:19" ht="36" customHeight="1">
      <c r="A107" s="391"/>
      <c r="B107" s="403"/>
      <c r="C107" s="74" t="s">
        <v>570</v>
      </c>
      <c r="D107" s="103" t="s">
        <v>133</v>
      </c>
      <c r="E107" s="103">
        <v>1</v>
      </c>
      <c r="F107" s="100">
        <f>F105*E107</f>
        <v>96</v>
      </c>
      <c r="G107" s="103"/>
      <c r="H107" s="49">
        <f>G107*F107</f>
        <v>0</v>
      </c>
      <c r="I107" s="49"/>
      <c r="J107" s="49"/>
      <c r="K107" s="49"/>
      <c r="L107" s="49"/>
      <c r="M107" s="50">
        <f>L107+J107+H107</f>
        <v>0</v>
      </c>
      <c r="N107" s="87"/>
      <c r="O107" s="87"/>
      <c r="P107" s="87"/>
      <c r="Q107" s="87"/>
      <c r="R107" s="87"/>
      <c r="S107" s="87"/>
    </row>
    <row r="108" spans="1:19" ht="22.5" customHeight="1">
      <c r="A108" s="392"/>
      <c r="B108" s="404"/>
      <c r="C108" s="74" t="s">
        <v>190</v>
      </c>
      <c r="D108" s="103" t="s">
        <v>16</v>
      </c>
      <c r="E108" s="103">
        <v>0.524</v>
      </c>
      <c r="F108" s="103">
        <f>E108*F105</f>
        <v>50.304</v>
      </c>
      <c r="G108" s="49"/>
      <c r="H108" s="50">
        <f>G108*F108</f>
        <v>0</v>
      </c>
      <c r="I108" s="49"/>
      <c r="J108" s="49"/>
      <c r="K108" s="49"/>
      <c r="L108" s="49"/>
      <c r="M108" s="50">
        <f>L108+J108+H108</f>
        <v>0</v>
      </c>
      <c r="N108" s="87"/>
      <c r="O108" s="87"/>
      <c r="P108" s="87"/>
      <c r="Q108" s="87"/>
      <c r="R108" s="87"/>
      <c r="S108" s="87"/>
    </row>
    <row r="109" spans="1:19" ht="33">
      <c r="A109" s="390">
        <v>12</v>
      </c>
      <c r="B109" s="402" t="s">
        <v>196</v>
      </c>
      <c r="C109" s="74" t="s">
        <v>573</v>
      </c>
      <c r="D109" s="103" t="s">
        <v>133</v>
      </c>
      <c r="E109" s="103"/>
      <c r="F109" s="103">
        <v>120</v>
      </c>
      <c r="G109" s="49"/>
      <c r="H109" s="49"/>
      <c r="I109" s="49"/>
      <c r="J109" s="49"/>
      <c r="K109" s="56"/>
      <c r="L109" s="49">
        <f>K109*F109</f>
        <v>0</v>
      </c>
      <c r="M109" s="52">
        <f>M110+M111+M112</f>
        <v>0</v>
      </c>
      <c r="N109" s="87"/>
      <c r="O109" s="87"/>
      <c r="P109" s="87"/>
      <c r="Q109" s="87"/>
      <c r="R109" s="87"/>
      <c r="S109" s="87"/>
    </row>
    <row r="110" spans="1:19" ht="16.5">
      <c r="A110" s="391"/>
      <c r="B110" s="403"/>
      <c r="C110" s="74" t="s">
        <v>189</v>
      </c>
      <c r="D110" s="103" t="s">
        <v>45</v>
      </c>
      <c r="E110" s="103">
        <v>1.02</v>
      </c>
      <c r="F110" s="103">
        <f>E110*F109</f>
        <v>122.4</v>
      </c>
      <c r="G110" s="49"/>
      <c r="H110" s="49"/>
      <c r="I110" s="49"/>
      <c r="J110" s="49">
        <f>I110*F110</f>
        <v>0</v>
      </c>
      <c r="K110" s="49"/>
      <c r="L110" s="49"/>
      <c r="M110" s="50">
        <f>L110+J110+H110</f>
        <v>0</v>
      </c>
      <c r="N110" s="87"/>
      <c r="O110" s="87"/>
      <c r="P110" s="87"/>
      <c r="Q110" s="87"/>
      <c r="R110" s="87"/>
      <c r="S110" s="87"/>
    </row>
    <row r="111" spans="1:19" ht="36" customHeight="1">
      <c r="A111" s="391"/>
      <c r="B111" s="403"/>
      <c r="C111" s="74" t="s">
        <v>573</v>
      </c>
      <c r="D111" s="103" t="s">
        <v>159</v>
      </c>
      <c r="E111" s="103">
        <v>1</v>
      </c>
      <c r="F111" s="100">
        <f>F109*E111</f>
        <v>120</v>
      </c>
      <c r="G111" s="103"/>
      <c r="H111" s="49">
        <f>G111*F111</f>
        <v>0</v>
      </c>
      <c r="I111" s="49"/>
      <c r="J111" s="49"/>
      <c r="K111" s="49"/>
      <c r="L111" s="49"/>
      <c r="M111" s="50">
        <f>L111+J111+H111</f>
        <v>0</v>
      </c>
      <c r="N111" s="87"/>
      <c r="O111" s="87"/>
      <c r="P111" s="87"/>
      <c r="Q111" s="87"/>
      <c r="R111" s="87"/>
      <c r="S111" s="87"/>
    </row>
    <row r="112" spans="1:19" ht="21" customHeight="1">
      <c r="A112" s="392"/>
      <c r="B112" s="404"/>
      <c r="C112" s="74" t="s">
        <v>190</v>
      </c>
      <c r="D112" s="103" t="s">
        <v>16</v>
      </c>
      <c r="E112" s="103">
        <v>0.3</v>
      </c>
      <c r="F112" s="103">
        <f>E112*F109</f>
        <v>36</v>
      </c>
      <c r="G112" s="49"/>
      <c r="H112" s="50">
        <f>G112*F112</f>
        <v>0</v>
      </c>
      <c r="I112" s="49"/>
      <c r="J112" s="49"/>
      <c r="K112" s="49"/>
      <c r="L112" s="49"/>
      <c r="M112" s="50">
        <f>L112+J112+H112</f>
        <v>0</v>
      </c>
      <c r="N112" s="87"/>
      <c r="O112" s="87"/>
      <c r="P112" s="87"/>
      <c r="Q112" s="87"/>
      <c r="R112" s="87"/>
      <c r="S112" s="87"/>
    </row>
    <row r="113" spans="1:19" ht="40.5" customHeight="1">
      <c r="A113" s="390">
        <v>13</v>
      </c>
      <c r="B113" s="402" t="s">
        <v>196</v>
      </c>
      <c r="C113" s="74" t="s">
        <v>572</v>
      </c>
      <c r="D113" s="103" t="s">
        <v>133</v>
      </c>
      <c r="E113" s="103"/>
      <c r="F113" s="103">
        <v>214</v>
      </c>
      <c r="G113" s="49"/>
      <c r="H113" s="49"/>
      <c r="I113" s="49"/>
      <c r="J113" s="49"/>
      <c r="K113" s="56"/>
      <c r="L113" s="49">
        <f>K113*F113</f>
        <v>0</v>
      </c>
      <c r="M113" s="52">
        <f>M114+M115+M116</f>
        <v>0</v>
      </c>
      <c r="N113" s="87"/>
      <c r="O113" s="87"/>
      <c r="P113" s="87"/>
      <c r="Q113" s="87"/>
      <c r="R113" s="87"/>
      <c r="S113" s="87"/>
    </row>
    <row r="114" spans="1:19" ht="22.5" customHeight="1">
      <c r="A114" s="391"/>
      <c r="B114" s="403"/>
      <c r="C114" s="74" t="s">
        <v>189</v>
      </c>
      <c r="D114" s="103" t="s">
        <v>45</v>
      </c>
      <c r="E114" s="103">
        <v>1.02</v>
      </c>
      <c r="F114" s="103">
        <f>E114*F113</f>
        <v>218.28</v>
      </c>
      <c r="G114" s="49"/>
      <c r="H114" s="49"/>
      <c r="I114" s="49"/>
      <c r="J114" s="49">
        <f>I114*F114</f>
        <v>0</v>
      </c>
      <c r="K114" s="49"/>
      <c r="L114" s="49"/>
      <c r="M114" s="50">
        <f>L114+J114+H114</f>
        <v>0</v>
      </c>
      <c r="N114" s="87"/>
      <c r="O114" s="87"/>
      <c r="P114" s="87"/>
      <c r="Q114" s="87"/>
      <c r="R114" s="87"/>
      <c r="S114" s="87"/>
    </row>
    <row r="115" spans="1:19" ht="37.5" customHeight="1">
      <c r="A115" s="391"/>
      <c r="B115" s="403"/>
      <c r="C115" s="74" t="s">
        <v>572</v>
      </c>
      <c r="D115" s="103" t="s">
        <v>159</v>
      </c>
      <c r="E115" s="103">
        <v>1</v>
      </c>
      <c r="F115" s="100">
        <f>F113*E115</f>
        <v>214</v>
      </c>
      <c r="G115" s="103"/>
      <c r="H115" s="49">
        <f>G115*F115</f>
        <v>0</v>
      </c>
      <c r="I115" s="49"/>
      <c r="J115" s="49"/>
      <c r="K115" s="49"/>
      <c r="L115" s="49"/>
      <c r="M115" s="50">
        <f>L115+J115+H115</f>
        <v>0</v>
      </c>
      <c r="N115" s="87"/>
      <c r="O115" s="87"/>
      <c r="P115" s="87"/>
      <c r="Q115" s="87"/>
      <c r="R115" s="87"/>
      <c r="S115" s="87"/>
    </row>
    <row r="116" spans="1:19" ht="21" customHeight="1">
      <c r="A116" s="392"/>
      <c r="B116" s="404"/>
      <c r="C116" s="74" t="s">
        <v>190</v>
      </c>
      <c r="D116" s="103" t="s">
        <v>16</v>
      </c>
      <c r="E116" s="103">
        <v>0.3</v>
      </c>
      <c r="F116" s="103">
        <f>E116*F113</f>
        <v>64.2</v>
      </c>
      <c r="G116" s="49"/>
      <c r="H116" s="50">
        <f>G116*F116</f>
        <v>0</v>
      </c>
      <c r="I116" s="49"/>
      <c r="J116" s="49"/>
      <c r="K116" s="49"/>
      <c r="L116" s="49"/>
      <c r="M116" s="50">
        <f>L116+J116+H116</f>
        <v>0</v>
      </c>
      <c r="N116" s="87"/>
      <c r="O116" s="87"/>
      <c r="P116" s="87"/>
      <c r="Q116" s="87"/>
      <c r="R116" s="87"/>
      <c r="S116" s="87"/>
    </row>
    <row r="117" spans="1:19" ht="46.5" customHeight="1">
      <c r="A117" s="390">
        <v>14</v>
      </c>
      <c r="B117" s="402" t="s">
        <v>196</v>
      </c>
      <c r="C117" s="74" t="s">
        <v>576</v>
      </c>
      <c r="D117" s="103" t="s">
        <v>133</v>
      </c>
      <c r="E117" s="103"/>
      <c r="F117" s="103">
        <v>10</v>
      </c>
      <c r="G117" s="49"/>
      <c r="H117" s="49"/>
      <c r="I117" s="49"/>
      <c r="J117" s="49"/>
      <c r="K117" s="56"/>
      <c r="L117" s="49">
        <f>K117*F117</f>
        <v>0</v>
      </c>
      <c r="M117" s="52">
        <f>M118+M119+M120</f>
        <v>0</v>
      </c>
      <c r="N117" s="87"/>
      <c r="O117" s="87"/>
      <c r="P117" s="87"/>
      <c r="Q117" s="87"/>
      <c r="R117" s="87"/>
      <c r="S117" s="87"/>
    </row>
    <row r="118" spans="1:19" ht="23.25" customHeight="1">
      <c r="A118" s="391"/>
      <c r="B118" s="403"/>
      <c r="C118" s="74" t="s">
        <v>189</v>
      </c>
      <c r="D118" s="103" t="s">
        <v>45</v>
      </c>
      <c r="E118" s="103">
        <v>1.02</v>
      </c>
      <c r="F118" s="103">
        <f>E118*F117</f>
        <v>10.2</v>
      </c>
      <c r="G118" s="49"/>
      <c r="H118" s="49"/>
      <c r="I118" s="49"/>
      <c r="J118" s="49">
        <f>I118*F118</f>
        <v>0</v>
      </c>
      <c r="K118" s="49"/>
      <c r="L118" s="49"/>
      <c r="M118" s="50">
        <f>L118+J118+H118</f>
        <v>0</v>
      </c>
      <c r="N118" s="87"/>
      <c r="O118" s="87"/>
      <c r="P118" s="87"/>
      <c r="Q118" s="87"/>
      <c r="R118" s="87"/>
      <c r="S118" s="87"/>
    </row>
    <row r="119" spans="1:19" ht="36.75" customHeight="1">
      <c r="A119" s="391"/>
      <c r="B119" s="403"/>
      <c r="C119" s="74" t="s">
        <v>576</v>
      </c>
      <c r="D119" s="103" t="s">
        <v>159</v>
      </c>
      <c r="E119" s="103">
        <v>1</v>
      </c>
      <c r="F119" s="100">
        <f>F117*E119</f>
        <v>10</v>
      </c>
      <c r="G119" s="103"/>
      <c r="H119" s="49">
        <f>G119*F119</f>
        <v>0</v>
      </c>
      <c r="I119" s="49"/>
      <c r="J119" s="49"/>
      <c r="K119" s="49"/>
      <c r="L119" s="49"/>
      <c r="M119" s="50">
        <f>L119+J119+H119</f>
        <v>0</v>
      </c>
      <c r="N119" s="87"/>
      <c r="O119" s="87"/>
      <c r="P119" s="87"/>
      <c r="Q119" s="87"/>
      <c r="R119" s="87"/>
      <c r="S119" s="87"/>
    </row>
    <row r="120" spans="1:19" ht="21" customHeight="1">
      <c r="A120" s="392"/>
      <c r="B120" s="404"/>
      <c r="C120" s="74" t="s">
        <v>190</v>
      </c>
      <c r="D120" s="103" t="s">
        <v>16</v>
      </c>
      <c r="E120" s="103">
        <v>0.3</v>
      </c>
      <c r="F120" s="103">
        <f>E120*F117</f>
        <v>3</v>
      </c>
      <c r="G120" s="49"/>
      <c r="H120" s="50">
        <f>G120*F120</f>
        <v>0</v>
      </c>
      <c r="I120" s="49"/>
      <c r="J120" s="49"/>
      <c r="K120" s="49"/>
      <c r="L120" s="49"/>
      <c r="M120" s="50">
        <f>L120+J120+H120</f>
        <v>0</v>
      </c>
      <c r="N120" s="87"/>
      <c r="O120" s="87"/>
      <c r="P120" s="87"/>
      <c r="Q120" s="87"/>
      <c r="R120" s="87"/>
      <c r="S120" s="87"/>
    </row>
    <row r="121" spans="1:19" ht="44.25" customHeight="1">
      <c r="A121" s="390">
        <v>15</v>
      </c>
      <c r="B121" s="402" t="s">
        <v>195</v>
      </c>
      <c r="C121" s="74" t="s">
        <v>569</v>
      </c>
      <c r="D121" s="103" t="s">
        <v>159</v>
      </c>
      <c r="E121" s="103"/>
      <c r="F121" s="103">
        <v>18</v>
      </c>
      <c r="G121" s="49"/>
      <c r="H121" s="49"/>
      <c r="I121" s="49"/>
      <c r="J121" s="49"/>
      <c r="K121" s="49"/>
      <c r="L121" s="49"/>
      <c r="M121" s="52">
        <f>M122+M123+M124</f>
        <v>0</v>
      </c>
      <c r="N121" s="87"/>
      <c r="O121" s="87"/>
      <c r="P121" s="87"/>
      <c r="Q121" s="87"/>
      <c r="R121" s="87"/>
      <c r="S121" s="87"/>
    </row>
    <row r="122" spans="1:19" ht="23.25" customHeight="1">
      <c r="A122" s="391"/>
      <c r="B122" s="403"/>
      <c r="C122" s="74" t="s">
        <v>189</v>
      </c>
      <c r="D122" s="103" t="s">
        <v>45</v>
      </c>
      <c r="E122" s="103">
        <v>0.322</v>
      </c>
      <c r="F122" s="103">
        <f>E122*F121</f>
        <v>5.796</v>
      </c>
      <c r="G122" s="49"/>
      <c r="H122" s="49"/>
      <c r="I122" s="49"/>
      <c r="J122" s="49">
        <f>I122*F122</f>
        <v>0</v>
      </c>
      <c r="K122" s="49"/>
      <c r="L122" s="49"/>
      <c r="M122" s="50">
        <f>L122+J122+H122</f>
        <v>0</v>
      </c>
      <c r="N122" s="87"/>
      <c r="O122" s="87"/>
      <c r="P122" s="87"/>
      <c r="Q122" s="87"/>
      <c r="R122" s="87"/>
      <c r="S122" s="87"/>
    </row>
    <row r="123" spans="1:19" ht="42" customHeight="1">
      <c r="A123" s="391"/>
      <c r="B123" s="403"/>
      <c r="C123" s="74" t="s">
        <v>569</v>
      </c>
      <c r="D123" s="103" t="s">
        <v>159</v>
      </c>
      <c r="E123" s="103">
        <v>1</v>
      </c>
      <c r="F123" s="100">
        <f>F121*E123</f>
        <v>18</v>
      </c>
      <c r="G123" s="103"/>
      <c r="H123" s="49">
        <f>G123*F123</f>
        <v>0</v>
      </c>
      <c r="I123" s="49"/>
      <c r="J123" s="49"/>
      <c r="K123" s="49"/>
      <c r="L123" s="49"/>
      <c r="M123" s="50">
        <f>L123+J123+H123</f>
        <v>0</v>
      </c>
      <c r="N123" s="87"/>
      <c r="O123" s="87"/>
      <c r="P123" s="87"/>
      <c r="Q123" s="87"/>
      <c r="R123" s="87"/>
      <c r="S123" s="87"/>
    </row>
    <row r="124" spans="1:19" ht="22.5" customHeight="1">
      <c r="A124" s="392"/>
      <c r="B124" s="404"/>
      <c r="C124" s="74" t="s">
        <v>190</v>
      </c>
      <c r="D124" s="103" t="s">
        <v>16</v>
      </c>
      <c r="E124" s="103">
        <v>0.107</v>
      </c>
      <c r="F124" s="103">
        <f>E124*F121</f>
        <v>1.926</v>
      </c>
      <c r="G124" s="49"/>
      <c r="H124" s="50">
        <f>G124*F124</f>
        <v>0</v>
      </c>
      <c r="I124" s="49"/>
      <c r="J124" s="49"/>
      <c r="K124" s="49"/>
      <c r="L124" s="49"/>
      <c r="M124" s="50">
        <f>L124+J124+H124</f>
        <v>0</v>
      </c>
      <c r="N124" s="87"/>
      <c r="O124" s="87"/>
      <c r="P124" s="87"/>
      <c r="Q124" s="87"/>
      <c r="R124" s="87"/>
      <c r="S124" s="87"/>
    </row>
    <row r="125" spans="1:19" ht="51" customHeight="1">
      <c r="A125" s="390">
        <v>16</v>
      </c>
      <c r="B125" s="402" t="s">
        <v>196</v>
      </c>
      <c r="C125" s="74" t="s">
        <v>571</v>
      </c>
      <c r="D125" s="103" t="s">
        <v>133</v>
      </c>
      <c r="E125" s="103"/>
      <c r="F125" s="103">
        <v>120</v>
      </c>
      <c r="G125" s="49"/>
      <c r="H125" s="49"/>
      <c r="I125" s="49"/>
      <c r="J125" s="49"/>
      <c r="K125" s="56"/>
      <c r="L125" s="49">
        <f>K125*F125</f>
        <v>0</v>
      </c>
      <c r="M125" s="52">
        <f>M126+M127+M128</f>
        <v>0</v>
      </c>
      <c r="N125" s="87"/>
      <c r="O125" s="87"/>
      <c r="P125" s="87"/>
      <c r="Q125" s="87"/>
      <c r="R125" s="87"/>
      <c r="S125" s="87"/>
    </row>
    <row r="126" spans="1:19" ht="19.5" customHeight="1">
      <c r="A126" s="391"/>
      <c r="B126" s="403"/>
      <c r="C126" s="74" t="s">
        <v>189</v>
      </c>
      <c r="D126" s="103" t="s">
        <v>45</v>
      </c>
      <c r="E126" s="103">
        <v>1.02</v>
      </c>
      <c r="F126" s="103">
        <f>E126*F125</f>
        <v>122.4</v>
      </c>
      <c r="G126" s="49"/>
      <c r="H126" s="49"/>
      <c r="I126" s="49"/>
      <c r="J126" s="49">
        <f>I126*F126</f>
        <v>0</v>
      </c>
      <c r="K126" s="49"/>
      <c r="L126" s="49"/>
      <c r="M126" s="50">
        <f>L126+J126+H126</f>
        <v>0</v>
      </c>
      <c r="N126" s="87"/>
      <c r="O126" s="87"/>
      <c r="P126" s="87"/>
      <c r="Q126" s="87"/>
      <c r="R126" s="87"/>
      <c r="S126" s="87"/>
    </row>
    <row r="127" spans="1:19" ht="51.75" customHeight="1">
      <c r="A127" s="391"/>
      <c r="B127" s="403"/>
      <c r="C127" s="74" t="s">
        <v>571</v>
      </c>
      <c r="D127" s="103" t="s">
        <v>159</v>
      </c>
      <c r="E127" s="103">
        <v>1</v>
      </c>
      <c r="F127" s="100">
        <f>F125*E127</f>
        <v>120</v>
      </c>
      <c r="G127" s="103"/>
      <c r="H127" s="49">
        <f>G127*F127</f>
        <v>0</v>
      </c>
      <c r="I127" s="49"/>
      <c r="J127" s="49"/>
      <c r="K127" s="49"/>
      <c r="L127" s="49"/>
      <c r="M127" s="50">
        <f>L127+J127+H127</f>
        <v>0</v>
      </c>
      <c r="N127" s="87"/>
      <c r="O127" s="87"/>
      <c r="P127" s="87"/>
      <c r="Q127" s="87"/>
      <c r="R127" s="87"/>
      <c r="S127" s="87"/>
    </row>
    <row r="128" spans="1:19" ht="19.5" customHeight="1">
      <c r="A128" s="392"/>
      <c r="B128" s="404"/>
      <c r="C128" s="74" t="s">
        <v>190</v>
      </c>
      <c r="D128" s="103" t="s">
        <v>16</v>
      </c>
      <c r="E128" s="103">
        <v>0.3</v>
      </c>
      <c r="F128" s="103">
        <f>E128*F125</f>
        <v>36</v>
      </c>
      <c r="G128" s="49"/>
      <c r="H128" s="50">
        <f>G128*F128</f>
        <v>0</v>
      </c>
      <c r="I128" s="49"/>
      <c r="J128" s="49"/>
      <c r="K128" s="49"/>
      <c r="L128" s="49"/>
      <c r="M128" s="50">
        <f>L128+J128+H128</f>
        <v>0</v>
      </c>
      <c r="N128" s="87"/>
      <c r="O128" s="87"/>
      <c r="P128" s="87"/>
      <c r="Q128" s="87"/>
      <c r="R128" s="87"/>
      <c r="S128" s="87"/>
    </row>
    <row r="129" spans="1:19" ht="48" customHeight="1">
      <c r="A129" s="390">
        <v>17</v>
      </c>
      <c r="B129" s="402" t="s">
        <v>196</v>
      </c>
      <c r="C129" s="74" t="s">
        <v>574</v>
      </c>
      <c r="D129" s="103" t="s">
        <v>133</v>
      </c>
      <c r="E129" s="103"/>
      <c r="F129" s="103">
        <v>170</v>
      </c>
      <c r="G129" s="49"/>
      <c r="H129" s="49"/>
      <c r="I129" s="49"/>
      <c r="J129" s="49"/>
      <c r="K129" s="56"/>
      <c r="L129" s="49">
        <f>K129*F129</f>
        <v>0</v>
      </c>
      <c r="M129" s="52">
        <f>M130+M131+M132</f>
        <v>0</v>
      </c>
      <c r="N129" s="87"/>
      <c r="O129" s="87"/>
      <c r="P129" s="87"/>
      <c r="Q129" s="87"/>
      <c r="R129" s="87"/>
      <c r="S129" s="87"/>
    </row>
    <row r="130" spans="1:19" ht="21.75" customHeight="1">
      <c r="A130" s="391"/>
      <c r="B130" s="403"/>
      <c r="C130" s="74" t="s">
        <v>189</v>
      </c>
      <c r="D130" s="103" t="s">
        <v>45</v>
      </c>
      <c r="E130" s="103">
        <v>1.02</v>
      </c>
      <c r="F130" s="103">
        <f>E130*F129</f>
        <v>173.4</v>
      </c>
      <c r="G130" s="49"/>
      <c r="H130" s="49"/>
      <c r="I130" s="49"/>
      <c r="J130" s="49">
        <f>I130*F130</f>
        <v>0</v>
      </c>
      <c r="K130" s="49"/>
      <c r="L130" s="49"/>
      <c r="M130" s="50">
        <f>L130+J130+H130</f>
        <v>0</v>
      </c>
      <c r="N130" s="87"/>
      <c r="O130" s="87"/>
      <c r="P130" s="87"/>
      <c r="Q130" s="87"/>
      <c r="R130" s="87"/>
      <c r="S130" s="87"/>
    </row>
    <row r="131" spans="1:19" ht="50.25" customHeight="1">
      <c r="A131" s="391"/>
      <c r="B131" s="403"/>
      <c r="C131" s="74" t="s">
        <v>574</v>
      </c>
      <c r="D131" s="103" t="s">
        <v>159</v>
      </c>
      <c r="E131" s="103">
        <v>1</v>
      </c>
      <c r="F131" s="100">
        <f>F129*E131</f>
        <v>170</v>
      </c>
      <c r="G131" s="103"/>
      <c r="H131" s="49">
        <f>G131*F131</f>
        <v>0</v>
      </c>
      <c r="I131" s="49"/>
      <c r="J131" s="49"/>
      <c r="K131" s="49"/>
      <c r="L131" s="49"/>
      <c r="M131" s="50">
        <f>L131+J131+H131</f>
        <v>0</v>
      </c>
      <c r="N131" s="87"/>
      <c r="O131" s="87"/>
      <c r="P131" s="87"/>
      <c r="Q131" s="87"/>
      <c r="R131" s="87"/>
      <c r="S131" s="87"/>
    </row>
    <row r="132" spans="1:19" ht="21.75" customHeight="1">
      <c r="A132" s="392"/>
      <c r="B132" s="404"/>
      <c r="C132" s="74" t="s">
        <v>190</v>
      </c>
      <c r="D132" s="103" t="s">
        <v>16</v>
      </c>
      <c r="E132" s="103">
        <v>0.3</v>
      </c>
      <c r="F132" s="103">
        <f>E132*F129</f>
        <v>51</v>
      </c>
      <c r="G132" s="49"/>
      <c r="H132" s="50">
        <f>G132*F132</f>
        <v>0</v>
      </c>
      <c r="I132" s="49"/>
      <c r="J132" s="49"/>
      <c r="K132" s="49"/>
      <c r="L132" s="49"/>
      <c r="M132" s="50">
        <f>L132+J132+H132</f>
        <v>0</v>
      </c>
      <c r="N132" s="87"/>
      <c r="O132" s="87"/>
      <c r="P132" s="87"/>
      <c r="Q132" s="87"/>
      <c r="R132" s="87"/>
      <c r="S132" s="87"/>
    </row>
    <row r="133" spans="1:19" ht="33" customHeight="1">
      <c r="A133" s="390">
        <v>18</v>
      </c>
      <c r="B133" s="402" t="s">
        <v>197</v>
      </c>
      <c r="C133" s="74" t="s">
        <v>575</v>
      </c>
      <c r="D133" s="103" t="s">
        <v>133</v>
      </c>
      <c r="E133" s="103"/>
      <c r="F133" s="144">
        <v>48</v>
      </c>
      <c r="G133" s="49"/>
      <c r="H133" s="49"/>
      <c r="I133" s="49"/>
      <c r="J133" s="49"/>
      <c r="K133" s="49"/>
      <c r="L133" s="49"/>
      <c r="M133" s="52">
        <f>M134+M135+M136</f>
        <v>0</v>
      </c>
      <c r="N133" s="87"/>
      <c r="O133" s="87"/>
      <c r="P133" s="87"/>
      <c r="Q133" s="87"/>
      <c r="R133" s="87"/>
      <c r="S133" s="87"/>
    </row>
    <row r="134" spans="1:19" ht="20.25" customHeight="1">
      <c r="A134" s="391"/>
      <c r="B134" s="403"/>
      <c r="C134" s="74" t="s">
        <v>189</v>
      </c>
      <c r="D134" s="103" t="s">
        <v>45</v>
      </c>
      <c r="E134" s="103">
        <v>1.32</v>
      </c>
      <c r="F134" s="103">
        <f>E134*F133</f>
        <v>63.36</v>
      </c>
      <c r="G134" s="49"/>
      <c r="H134" s="49"/>
      <c r="I134" s="49"/>
      <c r="J134" s="50">
        <f>I134*F134</f>
        <v>0</v>
      </c>
      <c r="K134" s="49"/>
      <c r="L134" s="49"/>
      <c r="M134" s="50">
        <f>L134+J134+H134</f>
        <v>0</v>
      </c>
      <c r="N134" s="87"/>
      <c r="O134" s="87"/>
      <c r="P134" s="87"/>
      <c r="Q134" s="87"/>
      <c r="R134" s="87"/>
      <c r="S134" s="87"/>
    </row>
    <row r="135" spans="1:19" ht="36" customHeight="1">
      <c r="A135" s="391"/>
      <c r="B135" s="403"/>
      <c r="C135" s="74" t="s">
        <v>575</v>
      </c>
      <c r="D135" s="103" t="s">
        <v>159</v>
      </c>
      <c r="E135" s="103">
        <v>1</v>
      </c>
      <c r="F135" s="100">
        <f>F133*E135</f>
        <v>48</v>
      </c>
      <c r="G135" s="103"/>
      <c r="H135" s="49">
        <f>G135*F135</f>
        <v>0</v>
      </c>
      <c r="I135" s="49"/>
      <c r="J135" s="49"/>
      <c r="K135" s="49"/>
      <c r="L135" s="49"/>
      <c r="M135" s="50">
        <f>L135+J135+H135</f>
        <v>0</v>
      </c>
      <c r="N135" s="87"/>
      <c r="O135" s="87"/>
      <c r="P135" s="87"/>
      <c r="Q135" s="87"/>
      <c r="R135" s="87"/>
      <c r="S135" s="87"/>
    </row>
    <row r="136" spans="1:19" ht="22.5" customHeight="1">
      <c r="A136" s="392"/>
      <c r="B136" s="404"/>
      <c r="C136" s="74" t="s">
        <v>190</v>
      </c>
      <c r="D136" s="103" t="s">
        <v>16</v>
      </c>
      <c r="E136" s="103">
        <v>0.126</v>
      </c>
      <c r="F136" s="103">
        <f>E136*F133</f>
        <v>6.048</v>
      </c>
      <c r="G136" s="49"/>
      <c r="H136" s="50">
        <f>G136*F136</f>
        <v>0</v>
      </c>
      <c r="I136" s="49"/>
      <c r="J136" s="49"/>
      <c r="K136" s="49"/>
      <c r="L136" s="49"/>
      <c r="M136" s="50">
        <f>L136+J136+H136</f>
        <v>0</v>
      </c>
      <c r="N136" s="87"/>
      <c r="O136" s="87"/>
      <c r="P136" s="87"/>
      <c r="Q136" s="87"/>
      <c r="R136" s="87"/>
      <c r="S136" s="87"/>
    </row>
    <row r="137" spans="1:19" ht="20.25" customHeight="1">
      <c r="A137" s="390">
        <v>19</v>
      </c>
      <c r="B137" s="402" t="s">
        <v>198</v>
      </c>
      <c r="C137" s="74" t="s">
        <v>463</v>
      </c>
      <c r="D137" s="103" t="s">
        <v>133</v>
      </c>
      <c r="E137" s="103"/>
      <c r="F137" s="103">
        <v>48</v>
      </c>
      <c r="G137" s="49"/>
      <c r="H137" s="49"/>
      <c r="I137" s="49"/>
      <c r="J137" s="49"/>
      <c r="K137" s="49"/>
      <c r="L137" s="49"/>
      <c r="M137" s="52">
        <f>M138+M139+M140</f>
        <v>0</v>
      </c>
      <c r="N137" s="87"/>
      <c r="O137" s="87"/>
      <c r="P137" s="87"/>
      <c r="Q137" s="87"/>
      <c r="R137" s="87"/>
      <c r="S137" s="87"/>
    </row>
    <row r="138" spans="1:19" ht="25.5" customHeight="1">
      <c r="A138" s="391"/>
      <c r="B138" s="403"/>
      <c r="C138" s="74" t="s">
        <v>189</v>
      </c>
      <c r="D138" s="103" t="s">
        <v>45</v>
      </c>
      <c r="E138" s="103">
        <v>3.12</v>
      </c>
      <c r="F138" s="103">
        <f>E138*F137</f>
        <v>149.76</v>
      </c>
      <c r="G138" s="49"/>
      <c r="H138" s="49"/>
      <c r="I138" s="49"/>
      <c r="J138" s="50">
        <f>I138*F138</f>
        <v>0</v>
      </c>
      <c r="K138" s="49"/>
      <c r="L138" s="49"/>
      <c r="M138" s="50">
        <f>L138+J138+H138</f>
        <v>0</v>
      </c>
      <c r="N138" s="87"/>
      <c r="O138" s="87"/>
      <c r="P138" s="87"/>
      <c r="Q138" s="87"/>
      <c r="R138" s="87"/>
      <c r="S138" s="87"/>
    </row>
    <row r="139" spans="1:19" ht="25.5" customHeight="1">
      <c r="A139" s="391"/>
      <c r="B139" s="403"/>
      <c r="C139" s="74" t="s">
        <v>463</v>
      </c>
      <c r="D139" s="103" t="s">
        <v>159</v>
      </c>
      <c r="E139" s="103">
        <v>1</v>
      </c>
      <c r="F139" s="100">
        <f>F137*E139</f>
        <v>48</v>
      </c>
      <c r="G139" s="103"/>
      <c r="H139" s="49">
        <f>G139*F139</f>
        <v>0</v>
      </c>
      <c r="I139" s="49"/>
      <c r="J139" s="49"/>
      <c r="K139" s="49"/>
      <c r="L139" s="49"/>
      <c r="M139" s="50">
        <f>L139+J139+H139</f>
        <v>0</v>
      </c>
      <c r="N139" s="87"/>
      <c r="O139" s="87"/>
      <c r="P139" s="87"/>
      <c r="Q139" s="87"/>
      <c r="R139" s="87"/>
      <c r="S139" s="87"/>
    </row>
    <row r="140" spans="1:19" ht="20.25" customHeight="1">
      <c r="A140" s="392"/>
      <c r="B140" s="404"/>
      <c r="C140" s="74" t="s">
        <v>190</v>
      </c>
      <c r="D140" s="103" t="s">
        <v>16</v>
      </c>
      <c r="E140" s="103">
        <v>1.4</v>
      </c>
      <c r="F140" s="103">
        <f>E140*F137</f>
        <v>67.19999999999999</v>
      </c>
      <c r="G140" s="49"/>
      <c r="H140" s="50">
        <f>G140*F140</f>
        <v>0</v>
      </c>
      <c r="I140" s="49"/>
      <c r="J140" s="49"/>
      <c r="K140" s="49"/>
      <c r="L140" s="49"/>
      <c r="M140" s="50">
        <f>L140+J140+H140</f>
        <v>0</v>
      </c>
      <c r="N140" s="87"/>
      <c r="O140" s="87"/>
      <c r="P140" s="87"/>
      <c r="Q140" s="87"/>
      <c r="R140" s="87"/>
      <c r="S140" s="87"/>
    </row>
    <row r="141" spans="1:19" ht="20.25" customHeight="1">
      <c r="A141" s="390">
        <v>20</v>
      </c>
      <c r="B141" s="402" t="s">
        <v>199</v>
      </c>
      <c r="C141" s="74" t="s">
        <v>200</v>
      </c>
      <c r="D141" s="103" t="s">
        <v>133</v>
      </c>
      <c r="E141" s="103"/>
      <c r="F141" s="103">
        <v>120</v>
      </c>
      <c r="G141" s="49"/>
      <c r="H141" s="49"/>
      <c r="I141" s="49"/>
      <c r="J141" s="49"/>
      <c r="K141" s="49"/>
      <c r="L141" s="49"/>
      <c r="M141" s="52">
        <f>M142+M143+M144</f>
        <v>0</v>
      </c>
      <c r="N141" s="87"/>
      <c r="O141" s="87"/>
      <c r="P141" s="87"/>
      <c r="Q141" s="87"/>
      <c r="R141" s="87"/>
      <c r="S141" s="87"/>
    </row>
    <row r="142" spans="1:19" ht="20.25" customHeight="1">
      <c r="A142" s="391"/>
      <c r="B142" s="403"/>
      <c r="C142" s="74" t="s">
        <v>189</v>
      </c>
      <c r="D142" s="103" t="s">
        <v>45</v>
      </c>
      <c r="E142" s="103">
        <v>1.07</v>
      </c>
      <c r="F142" s="103">
        <f>E142*F141</f>
        <v>128.4</v>
      </c>
      <c r="G142" s="49"/>
      <c r="H142" s="49"/>
      <c r="I142" s="49"/>
      <c r="J142" s="50">
        <f>I142*F142</f>
        <v>0</v>
      </c>
      <c r="K142" s="49"/>
      <c r="L142" s="49"/>
      <c r="M142" s="50">
        <f>L142+J142+H142</f>
        <v>0</v>
      </c>
      <c r="N142" s="87"/>
      <c r="O142" s="87"/>
      <c r="P142" s="87"/>
      <c r="Q142" s="87"/>
      <c r="R142" s="87"/>
      <c r="S142" s="87"/>
    </row>
    <row r="143" spans="1:19" ht="20.25" customHeight="1">
      <c r="A143" s="391"/>
      <c r="B143" s="403"/>
      <c r="C143" s="74" t="s">
        <v>200</v>
      </c>
      <c r="D143" s="103" t="s">
        <v>159</v>
      </c>
      <c r="E143" s="103">
        <v>1</v>
      </c>
      <c r="F143" s="100">
        <f>F141*E143</f>
        <v>120</v>
      </c>
      <c r="G143" s="103"/>
      <c r="H143" s="49">
        <f>G143*F143</f>
        <v>0</v>
      </c>
      <c r="I143" s="49"/>
      <c r="J143" s="49"/>
      <c r="K143" s="49"/>
      <c r="L143" s="49"/>
      <c r="M143" s="50">
        <f>L143+J143+H143</f>
        <v>0</v>
      </c>
      <c r="N143" s="87"/>
      <c r="O143" s="87"/>
      <c r="P143" s="87"/>
      <c r="Q143" s="87"/>
      <c r="R143" s="87"/>
      <c r="S143" s="87"/>
    </row>
    <row r="144" spans="1:19" ht="20.25" customHeight="1">
      <c r="A144" s="392"/>
      <c r="B144" s="404"/>
      <c r="C144" s="74" t="s">
        <v>190</v>
      </c>
      <c r="D144" s="103" t="s">
        <v>16</v>
      </c>
      <c r="E144" s="103">
        <v>0.0958</v>
      </c>
      <c r="F144" s="103">
        <f>E144*F141</f>
        <v>11.495999999999999</v>
      </c>
      <c r="G144" s="49"/>
      <c r="H144" s="50">
        <f>G144*F144</f>
        <v>0</v>
      </c>
      <c r="I144" s="49"/>
      <c r="J144" s="49"/>
      <c r="K144" s="49"/>
      <c r="L144" s="49"/>
      <c r="M144" s="50">
        <f>L144+J144+H144</f>
        <v>0</v>
      </c>
      <c r="N144" s="87"/>
      <c r="O144" s="87"/>
      <c r="P144" s="87"/>
      <c r="Q144" s="87"/>
      <c r="R144" s="87"/>
      <c r="S144" s="87"/>
    </row>
    <row r="145" spans="1:19" ht="49.5" customHeight="1">
      <c r="A145" s="390">
        <v>21</v>
      </c>
      <c r="B145" s="402" t="s">
        <v>201</v>
      </c>
      <c r="C145" s="74" t="s">
        <v>567</v>
      </c>
      <c r="D145" s="103" t="s">
        <v>133</v>
      </c>
      <c r="E145" s="103"/>
      <c r="F145" s="103">
        <v>1530</v>
      </c>
      <c r="G145" s="49"/>
      <c r="H145" s="49"/>
      <c r="I145" s="49"/>
      <c r="J145" s="49"/>
      <c r="K145" s="49"/>
      <c r="L145" s="49"/>
      <c r="M145" s="52">
        <f>M146+M147+M148</f>
        <v>0</v>
      </c>
      <c r="N145" s="87"/>
      <c r="O145" s="87"/>
      <c r="P145" s="87"/>
      <c r="Q145" s="87"/>
      <c r="R145" s="87"/>
      <c r="S145" s="87"/>
    </row>
    <row r="146" spans="1:19" ht="20.25" customHeight="1">
      <c r="A146" s="391"/>
      <c r="B146" s="403"/>
      <c r="C146" s="74" t="s">
        <v>189</v>
      </c>
      <c r="D146" s="103" t="s">
        <v>45</v>
      </c>
      <c r="E146" s="103">
        <v>0.392</v>
      </c>
      <c r="F146" s="103">
        <f>E146*F145</f>
        <v>599.76</v>
      </c>
      <c r="G146" s="49"/>
      <c r="H146" s="49"/>
      <c r="I146" s="49"/>
      <c r="J146" s="50">
        <f>I146*F146</f>
        <v>0</v>
      </c>
      <c r="K146" s="49"/>
      <c r="L146" s="49"/>
      <c r="M146" s="50">
        <f>L146+J146+H146</f>
        <v>0</v>
      </c>
      <c r="N146" s="87"/>
      <c r="O146" s="87"/>
      <c r="P146" s="87"/>
      <c r="Q146" s="87"/>
      <c r="R146" s="87"/>
      <c r="S146" s="87"/>
    </row>
    <row r="147" spans="1:19" ht="24.75" customHeight="1">
      <c r="A147" s="391"/>
      <c r="B147" s="403"/>
      <c r="C147" s="74" t="s">
        <v>202</v>
      </c>
      <c r="D147" s="103" t="s">
        <v>133</v>
      </c>
      <c r="E147" s="103">
        <v>1</v>
      </c>
      <c r="F147" s="101">
        <f>F145*E147</f>
        <v>1530</v>
      </c>
      <c r="G147" s="103"/>
      <c r="H147" s="49">
        <f>G147*F147</f>
        <v>0</v>
      </c>
      <c r="I147" s="49"/>
      <c r="J147" s="49"/>
      <c r="K147" s="49"/>
      <c r="L147" s="49"/>
      <c r="M147" s="50">
        <f>L147+J147+H147</f>
        <v>0</v>
      </c>
      <c r="N147" s="87"/>
      <c r="O147" s="87"/>
      <c r="P147" s="87"/>
      <c r="Q147" s="87"/>
      <c r="R147" s="87"/>
      <c r="S147" s="87"/>
    </row>
    <row r="148" spans="1:19" ht="15" customHeight="1">
      <c r="A148" s="392"/>
      <c r="B148" s="404"/>
      <c r="C148" s="74" t="s">
        <v>190</v>
      </c>
      <c r="D148" s="103" t="s">
        <v>16</v>
      </c>
      <c r="E148" s="103">
        <v>0.0958</v>
      </c>
      <c r="F148" s="103">
        <f>E148*F145</f>
        <v>146.57399999999998</v>
      </c>
      <c r="G148" s="49"/>
      <c r="H148" s="50">
        <f>G148*F148</f>
        <v>0</v>
      </c>
      <c r="I148" s="49"/>
      <c r="J148" s="49"/>
      <c r="K148" s="49"/>
      <c r="L148" s="49"/>
      <c r="M148" s="50">
        <f>L148+J148+H148</f>
        <v>0</v>
      </c>
      <c r="N148" s="87"/>
      <c r="O148" s="87"/>
      <c r="P148" s="87"/>
      <c r="Q148" s="87"/>
      <c r="R148" s="87"/>
      <c r="S148" s="87"/>
    </row>
    <row r="149" spans="1:19" ht="51" customHeight="1">
      <c r="A149" s="390">
        <v>22</v>
      </c>
      <c r="B149" s="402" t="s">
        <v>201</v>
      </c>
      <c r="C149" s="74" t="s">
        <v>563</v>
      </c>
      <c r="D149" s="103" t="s">
        <v>133</v>
      </c>
      <c r="E149" s="103"/>
      <c r="F149" s="103">
        <v>216</v>
      </c>
      <c r="G149" s="49"/>
      <c r="H149" s="49"/>
      <c r="I149" s="49"/>
      <c r="J149" s="49"/>
      <c r="K149" s="49"/>
      <c r="L149" s="49"/>
      <c r="M149" s="52">
        <f>M150+M151+M152</f>
        <v>0</v>
      </c>
      <c r="N149" s="87"/>
      <c r="O149" s="87"/>
      <c r="P149" s="87"/>
      <c r="Q149" s="87"/>
      <c r="R149" s="87"/>
      <c r="S149" s="87"/>
    </row>
    <row r="150" spans="1:19" ht="15" customHeight="1">
      <c r="A150" s="391"/>
      <c r="B150" s="403"/>
      <c r="C150" s="74" t="s">
        <v>189</v>
      </c>
      <c r="D150" s="103" t="s">
        <v>45</v>
      </c>
      <c r="E150" s="103">
        <v>0.392</v>
      </c>
      <c r="F150" s="103">
        <f>E150*F149</f>
        <v>84.672</v>
      </c>
      <c r="G150" s="49"/>
      <c r="H150" s="49"/>
      <c r="I150" s="49"/>
      <c r="J150" s="50">
        <f>I150*F150</f>
        <v>0</v>
      </c>
      <c r="K150" s="49"/>
      <c r="L150" s="49"/>
      <c r="M150" s="50">
        <f>L150+J150+H150</f>
        <v>0</v>
      </c>
      <c r="N150" s="87"/>
      <c r="O150" s="87"/>
      <c r="P150" s="87"/>
      <c r="Q150" s="87"/>
      <c r="R150" s="87"/>
      <c r="S150" s="87"/>
    </row>
    <row r="151" spans="1:19" ht="25.5" customHeight="1">
      <c r="A151" s="391"/>
      <c r="B151" s="403"/>
      <c r="C151" s="74" t="s">
        <v>202</v>
      </c>
      <c r="D151" s="103" t="s">
        <v>133</v>
      </c>
      <c r="E151" s="103">
        <v>1.01</v>
      </c>
      <c r="F151" s="101">
        <f>F149*E151</f>
        <v>218.16</v>
      </c>
      <c r="G151" s="103"/>
      <c r="H151" s="49">
        <f>G151*F151</f>
        <v>0</v>
      </c>
      <c r="I151" s="49"/>
      <c r="J151" s="49"/>
      <c r="K151" s="49"/>
      <c r="L151" s="49"/>
      <c r="M151" s="50">
        <f>L151+J151+H151</f>
        <v>0</v>
      </c>
      <c r="N151" s="87"/>
      <c r="O151" s="87"/>
      <c r="P151" s="87"/>
      <c r="Q151" s="87"/>
      <c r="R151" s="87"/>
      <c r="S151" s="87"/>
    </row>
    <row r="152" spans="1:19" ht="15" customHeight="1">
      <c r="A152" s="392"/>
      <c r="B152" s="404"/>
      <c r="C152" s="74" t="s">
        <v>190</v>
      </c>
      <c r="D152" s="103" t="s">
        <v>16</v>
      </c>
      <c r="E152" s="103">
        <v>0.0958</v>
      </c>
      <c r="F152" s="103">
        <f>E152*F149</f>
        <v>20.6928</v>
      </c>
      <c r="G152" s="49"/>
      <c r="H152" s="50">
        <f>G152*F152</f>
        <v>0</v>
      </c>
      <c r="I152" s="49"/>
      <c r="J152" s="49"/>
      <c r="K152" s="49"/>
      <c r="L152" s="49"/>
      <c r="M152" s="50">
        <f>L152+J152+H152</f>
        <v>0</v>
      </c>
      <c r="N152" s="87"/>
      <c r="O152" s="87"/>
      <c r="P152" s="87"/>
      <c r="Q152" s="87"/>
      <c r="R152" s="87"/>
      <c r="S152" s="87"/>
    </row>
    <row r="153" spans="1:19" ht="33">
      <c r="A153" s="390">
        <v>23</v>
      </c>
      <c r="B153" s="402" t="s">
        <v>203</v>
      </c>
      <c r="C153" s="74" t="s">
        <v>568</v>
      </c>
      <c r="D153" s="103" t="s">
        <v>133</v>
      </c>
      <c r="E153" s="103"/>
      <c r="F153" s="103">
        <v>192</v>
      </c>
      <c r="G153" s="49"/>
      <c r="H153" s="49"/>
      <c r="I153" s="49"/>
      <c r="J153" s="49"/>
      <c r="K153" s="49"/>
      <c r="L153" s="49"/>
      <c r="M153" s="52">
        <f>M154+M155+M156</f>
        <v>0</v>
      </c>
      <c r="N153" s="87"/>
      <c r="O153" s="87"/>
      <c r="P153" s="87"/>
      <c r="Q153" s="87"/>
      <c r="R153" s="87"/>
      <c r="S153" s="87"/>
    </row>
    <row r="154" spans="1:19" ht="16.5">
      <c r="A154" s="391"/>
      <c r="B154" s="403"/>
      <c r="C154" s="74" t="s">
        <v>189</v>
      </c>
      <c r="D154" s="103" t="s">
        <v>45</v>
      </c>
      <c r="E154" s="103">
        <v>0.372</v>
      </c>
      <c r="F154" s="103">
        <f>E154*F153</f>
        <v>71.424</v>
      </c>
      <c r="G154" s="49"/>
      <c r="H154" s="49"/>
      <c r="I154" s="49"/>
      <c r="J154" s="50">
        <f>I154*F154</f>
        <v>0</v>
      </c>
      <c r="K154" s="49"/>
      <c r="L154" s="49"/>
      <c r="M154" s="50">
        <f>L154+J154+H154</f>
        <v>0</v>
      </c>
      <c r="N154" s="87"/>
      <c r="O154" s="87"/>
      <c r="P154" s="87"/>
      <c r="Q154" s="87"/>
      <c r="R154" s="87"/>
      <c r="S154" s="87"/>
    </row>
    <row r="155" spans="1:19" ht="16.5">
      <c r="A155" s="391"/>
      <c r="B155" s="403"/>
      <c r="C155" s="74" t="s">
        <v>204</v>
      </c>
      <c r="D155" s="103" t="s">
        <v>133</v>
      </c>
      <c r="E155" s="103">
        <v>1.01</v>
      </c>
      <c r="F155" s="101">
        <f>F153*E155</f>
        <v>193.92000000000002</v>
      </c>
      <c r="G155" s="103"/>
      <c r="H155" s="49">
        <f>G155*F155</f>
        <v>0</v>
      </c>
      <c r="I155" s="49"/>
      <c r="J155" s="49"/>
      <c r="K155" s="49"/>
      <c r="L155" s="49"/>
      <c r="M155" s="50">
        <f>L155+J155+H155</f>
        <v>0</v>
      </c>
      <c r="N155" s="87"/>
      <c r="O155" s="87"/>
      <c r="P155" s="87"/>
      <c r="Q155" s="87"/>
      <c r="R155" s="87"/>
      <c r="S155" s="87"/>
    </row>
    <row r="156" spans="1:19" ht="16.5">
      <c r="A156" s="392"/>
      <c r="B156" s="404"/>
      <c r="C156" s="74" t="s">
        <v>190</v>
      </c>
      <c r="D156" s="103" t="s">
        <v>16</v>
      </c>
      <c r="E156" s="103">
        <v>0.1284</v>
      </c>
      <c r="F156" s="103">
        <f>E156*F153</f>
        <v>24.6528</v>
      </c>
      <c r="G156" s="49"/>
      <c r="H156" s="50">
        <f>G156*F156</f>
        <v>0</v>
      </c>
      <c r="I156" s="49"/>
      <c r="J156" s="49"/>
      <c r="K156" s="49"/>
      <c r="L156" s="49"/>
      <c r="M156" s="50">
        <f>L156+J156+H156</f>
        <v>0</v>
      </c>
      <c r="N156" s="87"/>
      <c r="O156" s="87"/>
      <c r="P156" s="87"/>
      <c r="Q156" s="87"/>
      <c r="R156" s="87"/>
      <c r="S156" s="87"/>
    </row>
    <row r="157" spans="1:19" ht="24" customHeight="1">
      <c r="A157" s="390">
        <v>24</v>
      </c>
      <c r="B157" s="402" t="s">
        <v>203</v>
      </c>
      <c r="C157" s="74" t="s">
        <v>464</v>
      </c>
      <c r="D157" s="103" t="s">
        <v>133</v>
      </c>
      <c r="E157" s="103"/>
      <c r="F157" s="103">
        <v>36</v>
      </c>
      <c r="G157" s="49"/>
      <c r="H157" s="49"/>
      <c r="I157" s="49"/>
      <c r="J157" s="49"/>
      <c r="K157" s="49"/>
      <c r="L157" s="49"/>
      <c r="M157" s="52">
        <f>M158+M159+M160</f>
        <v>0</v>
      </c>
      <c r="N157" s="87"/>
      <c r="O157" s="87"/>
      <c r="P157" s="87"/>
      <c r="Q157" s="87"/>
      <c r="R157" s="87"/>
      <c r="S157" s="87"/>
    </row>
    <row r="158" spans="1:19" ht="16.5">
      <c r="A158" s="391"/>
      <c r="B158" s="403"/>
      <c r="C158" s="74" t="s">
        <v>189</v>
      </c>
      <c r="D158" s="103" t="s">
        <v>45</v>
      </c>
      <c r="E158" s="103">
        <v>0.372</v>
      </c>
      <c r="F158" s="103">
        <f>E158*F157</f>
        <v>13.392</v>
      </c>
      <c r="G158" s="49"/>
      <c r="H158" s="49"/>
      <c r="I158" s="49"/>
      <c r="J158" s="50">
        <f>I158*F158</f>
        <v>0</v>
      </c>
      <c r="K158" s="49"/>
      <c r="L158" s="49"/>
      <c r="M158" s="50">
        <f>L158+J158+H158</f>
        <v>0</v>
      </c>
      <c r="N158" s="87"/>
      <c r="O158" s="87"/>
      <c r="P158" s="87"/>
      <c r="Q158" s="87"/>
      <c r="R158" s="87"/>
      <c r="S158" s="87"/>
    </row>
    <row r="159" spans="1:19" ht="16.5">
      <c r="A159" s="391"/>
      <c r="B159" s="403"/>
      <c r="C159" s="74" t="s">
        <v>204</v>
      </c>
      <c r="D159" s="103" t="s">
        <v>133</v>
      </c>
      <c r="E159" s="103">
        <v>1.01</v>
      </c>
      <c r="F159" s="101">
        <f>F157*E159</f>
        <v>36.36</v>
      </c>
      <c r="G159" s="103"/>
      <c r="H159" s="49">
        <f>G159*F159</f>
        <v>0</v>
      </c>
      <c r="I159" s="49"/>
      <c r="J159" s="49"/>
      <c r="K159" s="49"/>
      <c r="L159" s="49"/>
      <c r="M159" s="50">
        <f>L159+J159+H159</f>
        <v>0</v>
      </c>
      <c r="N159" s="87"/>
      <c r="O159" s="87"/>
      <c r="P159" s="87"/>
      <c r="Q159" s="87"/>
      <c r="R159" s="87"/>
      <c r="S159" s="87"/>
    </row>
    <row r="160" spans="1:19" ht="16.5">
      <c r="A160" s="392"/>
      <c r="B160" s="404"/>
      <c r="C160" s="74" t="s">
        <v>190</v>
      </c>
      <c r="D160" s="103" t="s">
        <v>16</v>
      </c>
      <c r="E160" s="103">
        <v>0.1284</v>
      </c>
      <c r="F160" s="103">
        <f>E160*F157</f>
        <v>4.6224</v>
      </c>
      <c r="G160" s="49"/>
      <c r="H160" s="50">
        <f>G160*F160</f>
        <v>0</v>
      </c>
      <c r="I160" s="49"/>
      <c r="J160" s="49"/>
      <c r="K160" s="49"/>
      <c r="L160" s="49"/>
      <c r="M160" s="50">
        <f>L160+J160+H160</f>
        <v>0</v>
      </c>
      <c r="N160" s="87"/>
      <c r="O160" s="87"/>
      <c r="P160" s="87"/>
      <c r="Q160" s="87"/>
      <c r="R160" s="87"/>
      <c r="S160" s="87"/>
    </row>
    <row r="161" spans="1:19" ht="33">
      <c r="A161" s="390">
        <v>25</v>
      </c>
      <c r="B161" s="402" t="s">
        <v>203</v>
      </c>
      <c r="C161" s="74" t="s">
        <v>205</v>
      </c>
      <c r="D161" s="103" t="s">
        <v>133</v>
      </c>
      <c r="E161" s="103"/>
      <c r="F161" s="103">
        <v>500</v>
      </c>
      <c r="G161" s="49"/>
      <c r="H161" s="49"/>
      <c r="I161" s="49"/>
      <c r="J161" s="49"/>
      <c r="K161" s="49"/>
      <c r="L161" s="49"/>
      <c r="M161" s="52">
        <f>M162+M163+M164</f>
        <v>0</v>
      </c>
      <c r="N161" s="87"/>
      <c r="O161" s="87"/>
      <c r="P161" s="87"/>
      <c r="Q161" s="87"/>
      <c r="R161" s="87"/>
      <c r="S161" s="87"/>
    </row>
    <row r="162" spans="1:19" ht="16.5">
      <c r="A162" s="391"/>
      <c r="B162" s="403"/>
      <c r="C162" s="74" t="s">
        <v>189</v>
      </c>
      <c r="D162" s="103" t="s">
        <v>45</v>
      </c>
      <c r="E162" s="103">
        <v>0.372</v>
      </c>
      <c r="F162" s="103">
        <f>E162*F161</f>
        <v>186</v>
      </c>
      <c r="G162" s="49"/>
      <c r="H162" s="49"/>
      <c r="I162" s="49"/>
      <c r="J162" s="50">
        <f>I162*F162</f>
        <v>0</v>
      </c>
      <c r="K162" s="49"/>
      <c r="L162" s="49"/>
      <c r="M162" s="50">
        <f>L162+J162+H162</f>
        <v>0</v>
      </c>
      <c r="N162" s="87"/>
      <c r="O162" s="87"/>
      <c r="P162" s="87"/>
      <c r="Q162" s="87"/>
      <c r="R162" s="87"/>
      <c r="S162" s="87"/>
    </row>
    <row r="163" spans="1:19" ht="24.75" customHeight="1">
      <c r="A163" s="391"/>
      <c r="B163" s="403"/>
      <c r="C163" s="74" t="s">
        <v>566</v>
      </c>
      <c r="D163" s="103" t="s">
        <v>133</v>
      </c>
      <c r="E163" s="103">
        <v>1.01</v>
      </c>
      <c r="F163" s="101">
        <f>F161*E163</f>
        <v>505</v>
      </c>
      <c r="G163" s="103"/>
      <c r="H163" s="49">
        <f>G163*F163</f>
        <v>0</v>
      </c>
      <c r="I163" s="49"/>
      <c r="J163" s="49"/>
      <c r="K163" s="49"/>
      <c r="L163" s="49"/>
      <c r="M163" s="50">
        <f>L163+J163+H163</f>
        <v>0</v>
      </c>
      <c r="N163" s="87"/>
      <c r="O163" s="87"/>
      <c r="P163" s="87"/>
      <c r="Q163" s="87"/>
      <c r="R163" s="87"/>
      <c r="S163" s="87"/>
    </row>
    <row r="164" spans="1:19" ht="16.5">
      <c r="A164" s="392"/>
      <c r="B164" s="404"/>
      <c r="C164" s="74" t="s">
        <v>190</v>
      </c>
      <c r="D164" s="103" t="s">
        <v>16</v>
      </c>
      <c r="E164" s="103">
        <v>0.1284</v>
      </c>
      <c r="F164" s="103">
        <f>E164*F161</f>
        <v>64.19999999999999</v>
      </c>
      <c r="G164" s="49"/>
      <c r="H164" s="50">
        <f>G164*F164</f>
        <v>0</v>
      </c>
      <c r="I164" s="49"/>
      <c r="J164" s="49"/>
      <c r="K164" s="49"/>
      <c r="L164" s="49"/>
      <c r="M164" s="50">
        <f>L164+J164+H164</f>
        <v>0</v>
      </c>
      <c r="N164" s="87"/>
      <c r="O164" s="87"/>
      <c r="P164" s="87"/>
      <c r="Q164" s="87"/>
      <c r="R164" s="87"/>
      <c r="S164" s="87"/>
    </row>
    <row r="165" spans="1:19" ht="54.75" customHeight="1">
      <c r="A165" s="390">
        <v>26</v>
      </c>
      <c r="B165" s="402" t="s">
        <v>195</v>
      </c>
      <c r="C165" s="74" t="s">
        <v>594</v>
      </c>
      <c r="D165" s="103" t="s">
        <v>133</v>
      </c>
      <c r="E165" s="103"/>
      <c r="F165" s="103">
        <v>3</v>
      </c>
      <c r="G165" s="49"/>
      <c r="H165" s="49"/>
      <c r="I165" s="49"/>
      <c r="J165" s="49"/>
      <c r="K165" s="49"/>
      <c r="L165" s="49"/>
      <c r="M165" s="52">
        <f>M166+M167+M168</f>
        <v>0</v>
      </c>
      <c r="N165" s="87"/>
      <c r="O165" s="87"/>
      <c r="P165" s="87"/>
      <c r="Q165" s="87"/>
      <c r="R165" s="87"/>
      <c r="S165" s="87"/>
    </row>
    <row r="166" spans="1:19" ht="20.25" customHeight="1">
      <c r="A166" s="391"/>
      <c r="B166" s="403"/>
      <c r="C166" s="74" t="s">
        <v>189</v>
      </c>
      <c r="D166" s="103" t="s">
        <v>45</v>
      </c>
      <c r="E166" s="103">
        <v>0.566</v>
      </c>
      <c r="F166" s="103">
        <f>E166*F165</f>
        <v>1.698</v>
      </c>
      <c r="G166" s="49"/>
      <c r="H166" s="49"/>
      <c r="I166" s="49"/>
      <c r="J166" s="49">
        <f>I166*F166</f>
        <v>0</v>
      </c>
      <c r="K166" s="49"/>
      <c r="L166" s="49"/>
      <c r="M166" s="50">
        <f>L166+J166+H166</f>
        <v>0</v>
      </c>
      <c r="N166" s="87"/>
      <c r="O166" s="87"/>
      <c r="P166" s="87"/>
      <c r="Q166" s="87"/>
      <c r="R166" s="87"/>
      <c r="S166" s="87"/>
    </row>
    <row r="167" spans="1:19" ht="20.25" customHeight="1">
      <c r="A167" s="391"/>
      <c r="B167" s="403"/>
      <c r="C167" s="74" t="s">
        <v>593</v>
      </c>
      <c r="D167" s="103" t="s">
        <v>133</v>
      </c>
      <c r="E167" s="103">
        <v>1</v>
      </c>
      <c r="F167" s="104">
        <f>E167*F165</f>
        <v>3</v>
      </c>
      <c r="G167" s="103"/>
      <c r="H167" s="49">
        <f>G167*F167</f>
        <v>0</v>
      </c>
      <c r="I167" s="49"/>
      <c r="J167" s="49"/>
      <c r="K167" s="49"/>
      <c r="L167" s="49"/>
      <c r="M167" s="50">
        <f>L167+J167+H167</f>
        <v>0</v>
      </c>
      <c r="N167" s="87"/>
      <c r="O167" s="87"/>
      <c r="P167" s="87"/>
      <c r="Q167" s="87"/>
      <c r="R167" s="87"/>
      <c r="S167" s="87"/>
    </row>
    <row r="168" spans="1:19" ht="20.25" customHeight="1">
      <c r="A168" s="392"/>
      <c r="B168" s="404"/>
      <c r="C168" s="74" t="s">
        <v>190</v>
      </c>
      <c r="D168" s="103" t="s">
        <v>16</v>
      </c>
      <c r="E168" s="103">
        <v>0.524</v>
      </c>
      <c r="F168" s="103">
        <f>E168*F165</f>
        <v>1.572</v>
      </c>
      <c r="G168" s="49"/>
      <c r="H168" s="50">
        <f>G168*F168</f>
        <v>0</v>
      </c>
      <c r="I168" s="49"/>
      <c r="J168" s="49"/>
      <c r="K168" s="49"/>
      <c r="L168" s="49"/>
      <c r="M168" s="50">
        <f>L168+J168+H168</f>
        <v>0</v>
      </c>
      <c r="N168" s="87"/>
      <c r="O168" s="87"/>
      <c r="P168" s="87"/>
      <c r="Q168" s="87"/>
      <c r="R168" s="87"/>
      <c r="S168" s="87"/>
    </row>
    <row r="169" spans="1:19" ht="16.5">
      <c r="A169" s="103">
        <v>27</v>
      </c>
      <c r="B169" s="273" t="s">
        <v>499</v>
      </c>
      <c r="C169" s="74" t="s">
        <v>206</v>
      </c>
      <c r="D169" s="103" t="s">
        <v>133</v>
      </c>
      <c r="E169" s="103"/>
      <c r="F169" s="103">
        <v>800</v>
      </c>
      <c r="G169" s="49"/>
      <c r="H169" s="49">
        <f>G169*F169</f>
        <v>0</v>
      </c>
      <c r="I169" s="49"/>
      <c r="J169" s="49">
        <f>I169*F169</f>
        <v>0</v>
      </c>
      <c r="K169" s="49"/>
      <c r="L169" s="49">
        <f>K169*F169</f>
        <v>0</v>
      </c>
      <c r="M169" s="52">
        <f>L169+J169+H169</f>
        <v>0</v>
      </c>
      <c r="N169" s="87"/>
      <c r="O169" s="87"/>
      <c r="P169" s="87"/>
      <c r="Q169" s="87"/>
      <c r="R169" s="87"/>
      <c r="S169" s="87"/>
    </row>
    <row r="170" spans="1:19" ht="16.5">
      <c r="A170" s="390">
        <v>28</v>
      </c>
      <c r="B170" s="402" t="s">
        <v>207</v>
      </c>
      <c r="C170" s="74" t="s">
        <v>208</v>
      </c>
      <c r="D170" s="103" t="s">
        <v>209</v>
      </c>
      <c r="E170" s="103"/>
      <c r="F170" s="103">
        <v>29120</v>
      </c>
      <c r="G170" s="49"/>
      <c r="H170" s="49"/>
      <c r="I170" s="49"/>
      <c r="J170" s="49"/>
      <c r="K170" s="49"/>
      <c r="L170" s="49"/>
      <c r="M170" s="52">
        <f>SUM(M171:M176)</f>
        <v>0</v>
      </c>
      <c r="N170" s="87"/>
      <c r="O170" s="87"/>
      <c r="P170" s="87"/>
      <c r="Q170" s="87"/>
      <c r="R170" s="87"/>
      <c r="S170" s="87"/>
    </row>
    <row r="171" spans="1:19" ht="16.5">
      <c r="A171" s="391"/>
      <c r="B171" s="403"/>
      <c r="C171" s="74" t="s">
        <v>189</v>
      </c>
      <c r="D171" s="103" t="s">
        <v>45</v>
      </c>
      <c r="E171" s="103">
        <v>0.139</v>
      </c>
      <c r="F171" s="103">
        <f>E171*F170</f>
        <v>4047.6800000000003</v>
      </c>
      <c r="G171" s="49"/>
      <c r="H171" s="49"/>
      <c r="I171" s="90"/>
      <c r="J171" s="49">
        <f>I171*F171</f>
        <v>0</v>
      </c>
      <c r="K171" s="49"/>
      <c r="L171" s="49"/>
      <c r="M171" s="50">
        <f aca="true" t="shared" si="0" ref="M171:M177">L171+J171+H171</f>
        <v>0</v>
      </c>
      <c r="N171" s="87"/>
      <c r="O171" s="87"/>
      <c r="P171" s="87"/>
      <c r="Q171" s="87"/>
      <c r="R171" s="87"/>
      <c r="S171" s="87"/>
    </row>
    <row r="172" spans="1:19" ht="49.5">
      <c r="A172" s="391"/>
      <c r="B172" s="403"/>
      <c r="C172" s="74" t="s">
        <v>552</v>
      </c>
      <c r="D172" s="103" t="s">
        <v>209</v>
      </c>
      <c r="E172" s="103"/>
      <c r="F172" s="103">
        <v>5900</v>
      </c>
      <c r="G172" s="49"/>
      <c r="H172" s="49">
        <f aca="true" t="shared" si="1" ref="H172:H177">G172*F172</f>
        <v>0</v>
      </c>
      <c r="I172" s="49"/>
      <c r="J172" s="49"/>
      <c r="K172" s="49"/>
      <c r="L172" s="49"/>
      <c r="M172" s="50">
        <f t="shared" si="0"/>
        <v>0</v>
      </c>
      <c r="N172" s="87"/>
      <c r="O172" s="87"/>
      <c r="P172" s="87"/>
      <c r="Q172" s="87"/>
      <c r="R172" s="87"/>
      <c r="S172" s="87"/>
    </row>
    <row r="173" spans="1:19" ht="49.5">
      <c r="A173" s="391"/>
      <c r="B173" s="403"/>
      <c r="C173" s="74" t="s">
        <v>553</v>
      </c>
      <c r="D173" s="103" t="s">
        <v>210</v>
      </c>
      <c r="E173" s="103"/>
      <c r="F173" s="103">
        <v>2900</v>
      </c>
      <c r="G173" s="49"/>
      <c r="H173" s="49">
        <f t="shared" si="1"/>
        <v>0</v>
      </c>
      <c r="I173" s="49"/>
      <c r="J173" s="49"/>
      <c r="K173" s="49"/>
      <c r="L173" s="49"/>
      <c r="M173" s="50">
        <f t="shared" si="0"/>
        <v>0</v>
      </c>
      <c r="N173" s="87"/>
      <c r="O173" s="87"/>
      <c r="P173" s="87"/>
      <c r="Q173" s="87"/>
      <c r="R173" s="87"/>
      <c r="S173" s="87"/>
    </row>
    <row r="174" spans="1:19" ht="49.5">
      <c r="A174" s="391"/>
      <c r="B174" s="403"/>
      <c r="C174" s="74" t="s">
        <v>554</v>
      </c>
      <c r="D174" s="103" t="s">
        <v>210</v>
      </c>
      <c r="E174" s="103"/>
      <c r="F174" s="103">
        <v>17000</v>
      </c>
      <c r="G174" s="49"/>
      <c r="H174" s="49">
        <f t="shared" si="1"/>
        <v>0</v>
      </c>
      <c r="I174" s="49"/>
      <c r="J174" s="49"/>
      <c r="K174" s="56"/>
      <c r="L174" s="49"/>
      <c r="M174" s="50">
        <f t="shared" si="0"/>
        <v>0</v>
      </c>
      <c r="N174" s="87"/>
      <c r="O174" s="87"/>
      <c r="P174" s="87"/>
      <c r="Q174" s="87"/>
      <c r="R174" s="87"/>
      <c r="S174" s="87"/>
    </row>
    <row r="175" spans="1:19" ht="49.5">
      <c r="A175" s="391"/>
      <c r="B175" s="403"/>
      <c r="C175" s="74" t="s">
        <v>555</v>
      </c>
      <c r="D175" s="103" t="s">
        <v>210</v>
      </c>
      <c r="E175" s="103"/>
      <c r="F175" s="103">
        <v>120</v>
      </c>
      <c r="G175" s="49"/>
      <c r="H175" s="49">
        <f t="shared" si="1"/>
        <v>0</v>
      </c>
      <c r="I175" s="49"/>
      <c r="J175" s="49"/>
      <c r="K175" s="49"/>
      <c r="L175" s="49"/>
      <c r="M175" s="50">
        <f t="shared" si="0"/>
        <v>0</v>
      </c>
      <c r="N175" s="87"/>
      <c r="O175" s="87"/>
      <c r="P175" s="87"/>
      <c r="Q175" s="87"/>
      <c r="R175" s="87"/>
      <c r="S175" s="87"/>
    </row>
    <row r="176" spans="1:19" ht="49.5">
      <c r="A176" s="391"/>
      <c r="B176" s="403"/>
      <c r="C176" s="74" t="s">
        <v>562</v>
      </c>
      <c r="D176" s="103" t="s">
        <v>210</v>
      </c>
      <c r="E176" s="103"/>
      <c r="F176" s="103">
        <v>3200</v>
      </c>
      <c r="G176" s="49"/>
      <c r="H176" s="49">
        <f t="shared" si="1"/>
        <v>0</v>
      </c>
      <c r="I176" s="49"/>
      <c r="J176" s="49"/>
      <c r="K176" s="49"/>
      <c r="L176" s="49"/>
      <c r="M176" s="50">
        <f t="shared" si="0"/>
        <v>0</v>
      </c>
      <c r="N176" s="87"/>
      <c r="O176" s="87"/>
      <c r="P176" s="87"/>
      <c r="Q176" s="87"/>
      <c r="R176" s="87"/>
      <c r="S176" s="87"/>
    </row>
    <row r="177" spans="1:19" ht="16.5">
      <c r="A177" s="392"/>
      <c r="B177" s="404"/>
      <c r="C177" s="74" t="s">
        <v>190</v>
      </c>
      <c r="D177" s="103" t="s">
        <v>16</v>
      </c>
      <c r="E177" s="103">
        <v>0.0097</v>
      </c>
      <c r="F177" s="103">
        <f>E177*F170</f>
        <v>282.464</v>
      </c>
      <c r="G177" s="49"/>
      <c r="H177" s="49">
        <f t="shared" si="1"/>
        <v>0</v>
      </c>
      <c r="I177" s="49"/>
      <c r="J177" s="49"/>
      <c r="K177" s="49"/>
      <c r="L177" s="49"/>
      <c r="M177" s="50">
        <f t="shared" si="0"/>
        <v>0</v>
      </c>
      <c r="N177" s="87"/>
      <c r="O177" s="87"/>
      <c r="P177" s="87"/>
      <c r="Q177" s="87"/>
      <c r="R177" s="87"/>
      <c r="S177" s="87"/>
    </row>
    <row r="178" spans="1:19" ht="16.5">
      <c r="A178" s="390">
        <v>29</v>
      </c>
      <c r="B178" s="402" t="s">
        <v>212</v>
      </c>
      <c r="C178" s="74" t="s">
        <v>208</v>
      </c>
      <c r="D178" s="103" t="s">
        <v>209</v>
      </c>
      <c r="E178" s="103"/>
      <c r="F178" s="103">
        <f>F180+F181+F182</f>
        <v>400</v>
      </c>
      <c r="G178" s="49"/>
      <c r="H178" s="49"/>
      <c r="I178" s="49"/>
      <c r="J178" s="49"/>
      <c r="K178" s="49"/>
      <c r="L178" s="49"/>
      <c r="M178" s="52">
        <f>SUM(M179:M191)</f>
        <v>0</v>
      </c>
      <c r="N178" s="87"/>
      <c r="O178" s="87"/>
      <c r="P178" s="87"/>
      <c r="Q178" s="87"/>
      <c r="R178" s="87"/>
      <c r="S178" s="87"/>
    </row>
    <row r="179" spans="1:19" ht="16.5">
      <c r="A179" s="391"/>
      <c r="B179" s="403"/>
      <c r="C179" s="74" t="s">
        <v>189</v>
      </c>
      <c r="D179" s="103" t="s">
        <v>45</v>
      </c>
      <c r="E179" s="103">
        <v>0.0655</v>
      </c>
      <c r="F179" s="103">
        <f>E179*F178</f>
        <v>26.200000000000003</v>
      </c>
      <c r="G179" s="49"/>
      <c r="H179" s="49"/>
      <c r="I179" s="90"/>
      <c r="J179" s="49">
        <f>I179*F179</f>
        <v>0</v>
      </c>
      <c r="K179" s="49"/>
      <c r="L179" s="49"/>
      <c r="M179" s="50">
        <f aca="true" t="shared" si="2" ref="M179:M199">L179+J179+H179</f>
        <v>0</v>
      </c>
      <c r="N179" s="87"/>
      <c r="O179" s="87"/>
      <c r="P179" s="87"/>
      <c r="Q179" s="87"/>
      <c r="R179" s="87"/>
      <c r="S179" s="87"/>
    </row>
    <row r="180" spans="1:19" ht="49.5">
      <c r="A180" s="391"/>
      <c r="B180" s="403"/>
      <c r="C180" s="74" t="s">
        <v>556</v>
      </c>
      <c r="D180" s="103" t="s">
        <v>210</v>
      </c>
      <c r="E180" s="103"/>
      <c r="F180" s="103">
        <v>10</v>
      </c>
      <c r="G180" s="49"/>
      <c r="H180" s="49">
        <f>G180*F180</f>
        <v>0</v>
      </c>
      <c r="I180" s="49"/>
      <c r="J180" s="49"/>
      <c r="K180" s="49"/>
      <c r="L180" s="49"/>
      <c r="M180" s="50">
        <f t="shared" si="2"/>
        <v>0</v>
      </c>
      <c r="N180" s="87"/>
      <c r="O180" s="87"/>
      <c r="P180" s="87"/>
      <c r="Q180" s="87"/>
      <c r="R180" s="87"/>
      <c r="S180" s="87"/>
    </row>
    <row r="181" spans="1:19" ht="49.5">
      <c r="A181" s="391"/>
      <c r="B181" s="403"/>
      <c r="C181" s="74" t="s">
        <v>557</v>
      </c>
      <c r="D181" s="103" t="s">
        <v>210</v>
      </c>
      <c r="E181" s="103"/>
      <c r="F181" s="103">
        <v>120</v>
      </c>
      <c r="G181" s="49"/>
      <c r="H181" s="49">
        <f>G181*F181</f>
        <v>0</v>
      </c>
      <c r="I181" s="49"/>
      <c r="J181" s="49"/>
      <c r="K181" s="49"/>
      <c r="L181" s="49"/>
      <c r="M181" s="50">
        <f t="shared" si="2"/>
        <v>0</v>
      </c>
      <c r="N181" s="87"/>
      <c r="O181" s="87"/>
      <c r="P181" s="87"/>
      <c r="Q181" s="87"/>
      <c r="R181" s="87"/>
      <c r="S181" s="87"/>
    </row>
    <row r="182" spans="1:19" ht="49.5">
      <c r="A182" s="391"/>
      <c r="B182" s="403"/>
      <c r="C182" s="74" t="s">
        <v>558</v>
      </c>
      <c r="D182" s="103" t="s">
        <v>210</v>
      </c>
      <c r="E182" s="103"/>
      <c r="F182" s="103">
        <v>270</v>
      </c>
      <c r="G182" s="49"/>
      <c r="H182" s="49">
        <f>G182*F182</f>
        <v>0</v>
      </c>
      <c r="I182" s="49"/>
      <c r="J182" s="49"/>
      <c r="K182" s="49"/>
      <c r="L182" s="49"/>
      <c r="M182" s="50">
        <f t="shared" si="2"/>
        <v>0</v>
      </c>
      <c r="N182" s="87"/>
      <c r="O182" s="87"/>
      <c r="P182" s="87"/>
      <c r="Q182" s="87"/>
      <c r="R182" s="87"/>
      <c r="S182" s="87"/>
    </row>
    <row r="183" spans="1:19" ht="16.5">
      <c r="A183" s="391"/>
      <c r="B183" s="403"/>
      <c r="C183" s="74" t="s">
        <v>211</v>
      </c>
      <c r="D183" s="103" t="s">
        <v>181</v>
      </c>
      <c r="E183" s="103"/>
      <c r="F183" s="103">
        <v>580</v>
      </c>
      <c r="G183" s="49"/>
      <c r="H183" s="49">
        <f>G183*F183</f>
        <v>0</v>
      </c>
      <c r="I183" s="49"/>
      <c r="J183" s="49"/>
      <c r="K183" s="49"/>
      <c r="L183" s="49"/>
      <c r="M183" s="50">
        <f t="shared" si="2"/>
        <v>0</v>
      </c>
      <c r="N183" s="87"/>
      <c r="O183" s="87"/>
      <c r="P183" s="87"/>
      <c r="Q183" s="87"/>
      <c r="R183" s="87"/>
      <c r="S183" s="87"/>
    </row>
    <row r="184" spans="1:19" ht="16.5">
      <c r="A184" s="391"/>
      <c r="B184" s="403"/>
      <c r="C184" s="74" t="s">
        <v>213</v>
      </c>
      <c r="D184" s="103" t="s">
        <v>181</v>
      </c>
      <c r="E184" s="103"/>
      <c r="F184" s="103">
        <v>32</v>
      </c>
      <c r="G184" s="49"/>
      <c r="H184" s="49">
        <f aca="true" t="shared" si="3" ref="H184:H199">G184*F184</f>
        <v>0</v>
      </c>
      <c r="I184" s="49"/>
      <c r="J184" s="49"/>
      <c r="K184" s="49"/>
      <c r="L184" s="49"/>
      <c r="M184" s="50">
        <f t="shared" si="2"/>
        <v>0</v>
      </c>
      <c r="N184" s="87"/>
      <c r="O184" s="87"/>
      <c r="P184" s="87"/>
      <c r="Q184" s="87"/>
      <c r="R184" s="87"/>
      <c r="S184" s="87"/>
    </row>
    <row r="185" spans="1:19" ht="16.5">
      <c r="A185" s="391"/>
      <c r="B185" s="403"/>
      <c r="C185" s="74" t="s">
        <v>214</v>
      </c>
      <c r="D185" s="103" t="s">
        <v>133</v>
      </c>
      <c r="E185" s="103"/>
      <c r="F185" s="103">
        <v>40</v>
      </c>
      <c r="G185" s="49"/>
      <c r="H185" s="49">
        <f t="shared" si="3"/>
        <v>0</v>
      </c>
      <c r="I185" s="49"/>
      <c r="J185" s="49"/>
      <c r="K185" s="49"/>
      <c r="L185" s="49"/>
      <c r="M185" s="50">
        <f t="shared" si="2"/>
        <v>0</v>
      </c>
      <c r="N185" s="87"/>
      <c r="O185" s="87"/>
      <c r="P185" s="87"/>
      <c r="Q185" s="87"/>
      <c r="R185" s="87"/>
      <c r="S185" s="87"/>
    </row>
    <row r="186" spans="1:19" ht="16.5">
      <c r="A186" s="391"/>
      <c r="B186" s="403"/>
      <c r="C186" s="74" t="s">
        <v>215</v>
      </c>
      <c r="D186" s="103" t="s">
        <v>133</v>
      </c>
      <c r="E186" s="103"/>
      <c r="F186" s="103">
        <v>12</v>
      </c>
      <c r="G186" s="49"/>
      <c r="H186" s="49">
        <f t="shared" si="3"/>
        <v>0</v>
      </c>
      <c r="I186" s="49"/>
      <c r="J186" s="49"/>
      <c r="K186" s="49"/>
      <c r="L186" s="49"/>
      <c r="M186" s="50">
        <f t="shared" si="2"/>
        <v>0</v>
      </c>
      <c r="N186" s="87"/>
      <c r="O186" s="87"/>
      <c r="P186" s="87"/>
      <c r="Q186" s="87"/>
      <c r="R186" s="87"/>
      <c r="S186" s="87"/>
    </row>
    <row r="187" spans="1:19" ht="16.5">
      <c r="A187" s="391"/>
      <c r="B187" s="403"/>
      <c r="C187" s="74" t="s">
        <v>216</v>
      </c>
      <c r="D187" s="103" t="s">
        <v>133</v>
      </c>
      <c r="E187" s="103"/>
      <c r="F187" s="103">
        <v>48</v>
      </c>
      <c r="G187" s="49"/>
      <c r="H187" s="49">
        <f t="shared" si="3"/>
        <v>0</v>
      </c>
      <c r="I187" s="49"/>
      <c r="J187" s="49"/>
      <c r="K187" s="49"/>
      <c r="L187" s="49"/>
      <c r="M187" s="50">
        <f t="shared" si="2"/>
        <v>0</v>
      </c>
      <c r="N187" s="87"/>
      <c r="O187" s="87"/>
      <c r="P187" s="87"/>
      <c r="Q187" s="87"/>
      <c r="R187" s="87"/>
      <c r="S187" s="87"/>
    </row>
    <row r="188" spans="1:19" ht="33">
      <c r="A188" s="391"/>
      <c r="B188" s="403"/>
      <c r="C188" s="74" t="s">
        <v>561</v>
      </c>
      <c r="D188" s="103" t="s">
        <v>133</v>
      </c>
      <c r="E188" s="103"/>
      <c r="F188" s="103">
        <v>3500</v>
      </c>
      <c r="G188" s="49"/>
      <c r="H188" s="49">
        <f t="shared" si="3"/>
        <v>0</v>
      </c>
      <c r="I188" s="49"/>
      <c r="J188" s="49"/>
      <c r="K188" s="49"/>
      <c r="L188" s="49"/>
      <c r="M188" s="50">
        <f t="shared" si="2"/>
        <v>0</v>
      </c>
      <c r="N188" s="87"/>
      <c r="O188" s="87"/>
      <c r="P188" s="87"/>
      <c r="Q188" s="87"/>
      <c r="R188" s="87"/>
      <c r="S188" s="87"/>
    </row>
    <row r="189" spans="1:19" ht="33">
      <c r="A189" s="391"/>
      <c r="B189" s="403"/>
      <c r="C189" s="74" t="s">
        <v>217</v>
      </c>
      <c r="D189" s="103" t="s">
        <v>133</v>
      </c>
      <c r="E189" s="103"/>
      <c r="F189" s="103">
        <v>270</v>
      </c>
      <c r="G189" s="49"/>
      <c r="H189" s="49">
        <f t="shared" si="3"/>
        <v>0</v>
      </c>
      <c r="I189" s="49"/>
      <c r="J189" s="49"/>
      <c r="K189" s="49"/>
      <c r="L189" s="49"/>
      <c r="M189" s="50">
        <f t="shared" si="2"/>
        <v>0</v>
      </c>
      <c r="N189" s="87"/>
      <c r="O189" s="87"/>
      <c r="P189" s="87"/>
      <c r="Q189" s="87"/>
      <c r="R189" s="87"/>
      <c r="S189" s="87"/>
    </row>
    <row r="190" spans="1:19" ht="33">
      <c r="A190" s="391"/>
      <c r="B190" s="403"/>
      <c r="C190" s="74" t="s">
        <v>218</v>
      </c>
      <c r="D190" s="103" t="s">
        <v>133</v>
      </c>
      <c r="E190" s="103"/>
      <c r="F190" s="103">
        <v>200</v>
      </c>
      <c r="G190" s="49"/>
      <c r="H190" s="49">
        <f t="shared" si="3"/>
        <v>0</v>
      </c>
      <c r="I190" s="49"/>
      <c r="J190" s="49"/>
      <c r="K190" s="49"/>
      <c r="L190" s="49"/>
      <c r="M190" s="50">
        <f t="shared" si="2"/>
        <v>0</v>
      </c>
      <c r="N190" s="87"/>
      <c r="O190" s="87"/>
      <c r="P190" s="87"/>
      <c r="Q190" s="87"/>
      <c r="R190" s="87"/>
      <c r="S190" s="87"/>
    </row>
    <row r="191" spans="1:19" ht="16.5">
      <c r="A191" s="392"/>
      <c r="B191" s="404"/>
      <c r="C191" s="74" t="s">
        <v>190</v>
      </c>
      <c r="D191" s="103" t="s">
        <v>16</v>
      </c>
      <c r="E191" s="103">
        <v>0.061</v>
      </c>
      <c r="F191" s="103">
        <f>E191</f>
        <v>0.061</v>
      </c>
      <c r="G191" s="49"/>
      <c r="H191" s="49">
        <f>G191*F191</f>
        <v>0</v>
      </c>
      <c r="I191" s="49"/>
      <c r="J191" s="49"/>
      <c r="K191" s="49"/>
      <c r="L191" s="49"/>
      <c r="M191" s="50">
        <f>L191+J191+H191</f>
        <v>0</v>
      </c>
      <c r="N191" s="87"/>
      <c r="O191" s="87"/>
      <c r="P191" s="87"/>
      <c r="Q191" s="87"/>
      <c r="R191" s="87"/>
      <c r="S191" s="87"/>
    </row>
    <row r="192" spans="1:19" ht="30.75" customHeight="1">
      <c r="A192" s="170">
        <v>30</v>
      </c>
      <c r="B192" s="93" t="s">
        <v>499</v>
      </c>
      <c r="C192" s="74" t="s">
        <v>500</v>
      </c>
      <c r="D192" s="103" t="s">
        <v>133</v>
      </c>
      <c r="E192" s="103"/>
      <c r="F192" s="103">
        <v>240</v>
      </c>
      <c r="G192" s="49"/>
      <c r="H192" s="49">
        <f>G192*F192</f>
        <v>0</v>
      </c>
      <c r="I192" s="49"/>
      <c r="J192" s="49">
        <f>I192*F192</f>
        <v>0</v>
      </c>
      <c r="K192" s="49"/>
      <c r="L192" s="49">
        <f>K192*F192</f>
        <v>0</v>
      </c>
      <c r="M192" s="52">
        <f>L192+J192+H192</f>
        <v>0</v>
      </c>
      <c r="N192" s="87"/>
      <c r="O192" s="87"/>
      <c r="P192" s="87"/>
      <c r="Q192" s="87"/>
      <c r="R192" s="87"/>
      <c r="S192" s="87"/>
    </row>
    <row r="193" spans="1:19" ht="33">
      <c r="A193" s="390">
        <v>31</v>
      </c>
      <c r="B193" s="402" t="s">
        <v>219</v>
      </c>
      <c r="C193" s="74" t="s">
        <v>220</v>
      </c>
      <c r="D193" s="103"/>
      <c r="E193" s="103"/>
      <c r="F193" s="103">
        <v>360</v>
      </c>
      <c r="G193" s="49"/>
      <c r="H193" s="49"/>
      <c r="I193" s="49"/>
      <c r="J193" s="49"/>
      <c r="K193" s="49"/>
      <c r="L193" s="49"/>
      <c r="M193" s="52">
        <f>M194+M195+M196</f>
        <v>0</v>
      </c>
      <c r="N193" s="87"/>
      <c r="O193" s="87"/>
      <c r="P193" s="87"/>
      <c r="Q193" s="87"/>
      <c r="R193" s="87"/>
      <c r="S193" s="87"/>
    </row>
    <row r="194" spans="1:19" ht="16.5">
      <c r="A194" s="391"/>
      <c r="B194" s="403"/>
      <c r="C194" s="74" t="s">
        <v>189</v>
      </c>
      <c r="D194" s="103" t="s">
        <v>45</v>
      </c>
      <c r="E194" s="103">
        <v>0.425</v>
      </c>
      <c r="F194" s="103">
        <f>E194*F193</f>
        <v>153</v>
      </c>
      <c r="G194" s="49"/>
      <c r="H194" s="49"/>
      <c r="I194" s="49"/>
      <c r="J194" s="49">
        <f>I194*F194</f>
        <v>0</v>
      </c>
      <c r="K194" s="49"/>
      <c r="L194" s="49"/>
      <c r="M194" s="50">
        <f>L194+J194+H194</f>
        <v>0</v>
      </c>
      <c r="N194" s="87"/>
      <c r="O194" s="87"/>
      <c r="P194" s="87"/>
      <c r="Q194" s="87"/>
      <c r="R194" s="87"/>
      <c r="S194" s="87"/>
    </row>
    <row r="195" spans="1:19" ht="16.5">
      <c r="A195" s="391"/>
      <c r="B195" s="403"/>
      <c r="C195" s="74" t="s">
        <v>221</v>
      </c>
      <c r="D195" s="103" t="s">
        <v>210</v>
      </c>
      <c r="E195" s="103"/>
      <c r="F195" s="103">
        <v>100</v>
      </c>
      <c r="G195" s="49"/>
      <c r="H195" s="49">
        <f t="shared" si="3"/>
        <v>0</v>
      </c>
      <c r="I195" s="49"/>
      <c r="J195" s="49"/>
      <c r="K195" s="49"/>
      <c r="L195" s="49"/>
      <c r="M195" s="50">
        <f t="shared" si="2"/>
        <v>0</v>
      </c>
      <c r="N195" s="87"/>
      <c r="O195" s="87"/>
      <c r="P195" s="87"/>
      <c r="Q195" s="87"/>
      <c r="R195" s="87"/>
      <c r="S195" s="87"/>
    </row>
    <row r="196" spans="1:19" ht="16.5">
      <c r="A196" s="392"/>
      <c r="B196" s="404"/>
      <c r="C196" s="74" t="s">
        <v>190</v>
      </c>
      <c r="D196" s="103" t="s">
        <v>16</v>
      </c>
      <c r="E196" s="103">
        <v>0.0325</v>
      </c>
      <c r="F196" s="103">
        <f>E196*F193</f>
        <v>11.700000000000001</v>
      </c>
      <c r="G196" s="49"/>
      <c r="H196" s="49">
        <f>G196*F196</f>
        <v>0</v>
      </c>
      <c r="I196" s="49"/>
      <c r="J196" s="49"/>
      <c r="K196" s="49"/>
      <c r="L196" s="49"/>
      <c r="M196" s="50">
        <f>L196+J196+H196</f>
        <v>0</v>
      </c>
      <c r="N196" s="87"/>
      <c r="O196" s="87"/>
      <c r="P196" s="87"/>
      <c r="Q196" s="87"/>
      <c r="R196" s="87"/>
      <c r="S196" s="87"/>
    </row>
    <row r="197" spans="1:19" ht="22.5" customHeight="1">
      <c r="A197" s="390">
        <v>32</v>
      </c>
      <c r="B197" s="402" t="s">
        <v>222</v>
      </c>
      <c r="C197" s="74" t="s">
        <v>223</v>
      </c>
      <c r="D197" s="103" t="s">
        <v>209</v>
      </c>
      <c r="E197" s="103"/>
      <c r="F197" s="103">
        <v>480</v>
      </c>
      <c r="G197" s="49"/>
      <c r="H197" s="49"/>
      <c r="I197" s="49"/>
      <c r="J197" s="49"/>
      <c r="K197" s="49"/>
      <c r="L197" s="49"/>
      <c r="M197" s="52">
        <f>SUM(M198:M200)</f>
        <v>0</v>
      </c>
      <c r="N197" s="87"/>
      <c r="O197" s="87"/>
      <c r="P197" s="87"/>
      <c r="Q197" s="87"/>
      <c r="R197" s="87"/>
      <c r="S197" s="87"/>
    </row>
    <row r="198" spans="1:19" ht="16.5">
      <c r="A198" s="391"/>
      <c r="B198" s="403"/>
      <c r="C198" s="74" t="s">
        <v>189</v>
      </c>
      <c r="D198" s="103" t="s">
        <v>45</v>
      </c>
      <c r="E198" s="103">
        <v>0.429</v>
      </c>
      <c r="F198" s="103">
        <f>E198*F197</f>
        <v>205.92</v>
      </c>
      <c r="G198" s="49"/>
      <c r="H198" s="49"/>
      <c r="I198" s="90"/>
      <c r="J198" s="49">
        <f>I198*F198</f>
        <v>0</v>
      </c>
      <c r="K198" s="49"/>
      <c r="L198" s="49"/>
      <c r="M198" s="50">
        <f>L198+J198+H198</f>
        <v>0</v>
      </c>
      <c r="N198" s="87"/>
      <c r="O198" s="87"/>
      <c r="P198" s="87"/>
      <c r="Q198" s="87"/>
      <c r="R198" s="87"/>
      <c r="S198" s="87"/>
    </row>
    <row r="199" spans="1:19" ht="16.5">
      <c r="A199" s="391"/>
      <c r="B199" s="403"/>
      <c r="C199" s="74" t="s">
        <v>224</v>
      </c>
      <c r="D199" s="103" t="s">
        <v>210</v>
      </c>
      <c r="E199" s="103"/>
      <c r="F199" s="103">
        <v>480</v>
      </c>
      <c r="G199" s="49"/>
      <c r="H199" s="49">
        <f t="shared" si="3"/>
        <v>0</v>
      </c>
      <c r="I199" s="49"/>
      <c r="J199" s="49"/>
      <c r="K199" s="49"/>
      <c r="L199" s="49"/>
      <c r="M199" s="50">
        <f t="shared" si="2"/>
        <v>0</v>
      </c>
      <c r="N199" s="87"/>
      <c r="O199" s="87"/>
      <c r="P199" s="87"/>
      <c r="Q199" s="87"/>
      <c r="R199" s="87"/>
      <c r="S199" s="87"/>
    </row>
    <row r="200" spans="1:19" ht="16.5">
      <c r="A200" s="392"/>
      <c r="B200" s="404"/>
      <c r="C200" s="74" t="s">
        <v>190</v>
      </c>
      <c r="D200" s="103" t="s">
        <v>16</v>
      </c>
      <c r="E200" s="103">
        <v>0.0312</v>
      </c>
      <c r="F200" s="103">
        <f>E200*F197</f>
        <v>14.975999999999999</v>
      </c>
      <c r="G200" s="49"/>
      <c r="H200" s="50">
        <f>G200*F200</f>
        <v>0</v>
      </c>
      <c r="I200" s="49"/>
      <c r="J200" s="49"/>
      <c r="K200" s="49"/>
      <c r="L200" s="49"/>
      <c r="M200" s="50">
        <f>L200+J200+H200</f>
        <v>0</v>
      </c>
      <c r="N200" s="87"/>
      <c r="O200" s="87"/>
      <c r="P200" s="87"/>
      <c r="Q200" s="87"/>
      <c r="R200" s="87"/>
      <c r="S200" s="87"/>
    </row>
    <row r="201" spans="1:19" ht="33">
      <c r="A201" s="390">
        <v>33</v>
      </c>
      <c r="B201" s="402" t="s">
        <v>226</v>
      </c>
      <c r="C201" s="74" t="s">
        <v>560</v>
      </c>
      <c r="D201" s="103" t="s">
        <v>84</v>
      </c>
      <c r="E201" s="103"/>
      <c r="F201" s="103">
        <v>1</v>
      </c>
      <c r="G201" s="49"/>
      <c r="H201" s="49"/>
      <c r="I201" s="49"/>
      <c r="J201" s="49"/>
      <c r="K201" s="49"/>
      <c r="L201" s="49"/>
      <c r="M201" s="52">
        <f>M202+M203+M204+M205+M206+M207+M208+M209+M210</f>
        <v>0</v>
      </c>
      <c r="N201" s="87"/>
      <c r="O201" s="87"/>
      <c r="P201" s="87"/>
      <c r="Q201" s="87"/>
      <c r="R201" s="87"/>
      <c r="S201" s="87"/>
    </row>
    <row r="202" spans="1:19" ht="16.5">
      <c r="A202" s="391"/>
      <c r="B202" s="403"/>
      <c r="C202" s="78" t="s">
        <v>428</v>
      </c>
      <c r="D202" s="103" t="s">
        <v>45</v>
      </c>
      <c r="E202" s="103">
        <v>134.6</v>
      </c>
      <c r="F202" s="103">
        <f>E202*F201</f>
        <v>134.6</v>
      </c>
      <c r="G202" s="49"/>
      <c r="H202" s="49"/>
      <c r="I202" s="49"/>
      <c r="J202" s="49">
        <f>I202*F202</f>
        <v>0</v>
      </c>
      <c r="K202" s="49"/>
      <c r="L202" s="49"/>
      <c r="M202" s="50">
        <f>L202+J202+H202</f>
        <v>0</v>
      </c>
      <c r="N202" s="87"/>
      <c r="O202" s="87"/>
      <c r="P202" s="87"/>
      <c r="Q202" s="87"/>
      <c r="R202" s="87"/>
      <c r="S202" s="87"/>
    </row>
    <row r="203" spans="1:19" ht="33">
      <c r="A203" s="391"/>
      <c r="B203" s="403"/>
      <c r="C203" s="74" t="s">
        <v>560</v>
      </c>
      <c r="D203" s="103" t="s">
        <v>133</v>
      </c>
      <c r="E203" s="103"/>
      <c r="F203" s="103">
        <v>1</v>
      </c>
      <c r="G203" s="49"/>
      <c r="H203" s="49">
        <f aca="true" t="shared" si="4" ref="H203:H210">G203*F203</f>
        <v>0</v>
      </c>
      <c r="I203" s="49"/>
      <c r="J203" s="49"/>
      <c r="K203" s="49"/>
      <c r="L203" s="49">
        <f>K203*F203</f>
        <v>0</v>
      </c>
      <c r="M203" s="50">
        <f aca="true" t="shared" si="5" ref="M203:M210">L203+J203+H203</f>
        <v>0</v>
      </c>
      <c r="N203" s="87"/>
      <c r="O203" s="87"/>
      <c r="P203" s="87"/>
      <c r="Q203" s="87"/>
      <c r="R203" s="87"/>
      <c r="S203" s="87"/>
    </row>
    <row r="204" spans="1:19" ht="33">
      <c r="A204" s="391"/>
      <c r="B204" s="403"/>
      <c r="C204" s="74" t="s">
        <v>233</v>
      </c>
      <c r="D204" s="103" t="s">
        <v>210</v>
      </c>
      <c r="E204" s="103"/>
      <c r="F204" s="103">
        <v>4</v>
      </c>
      <c r="G204" s="49"/>
      <c r="H204" s="49">
        <f t="shared" si="4"/>
        <v>0</v>
      </c>
      <c r="I204" s="49"/>
      <c r="J204" s="49"/>
      <c r="K204" s="49"/>
      <c r="L204" s="49">
        <f>K204*F204</f>
        <v>0</v>
      </c>
      <c r="M204" s="50">
        <f t="shared" si="5"/>
        <v>0</v>
      </c>
      <c r="N204" s="87"/>
      <c r="O204" s="87"/>
      <c r="P204" s="87"/>
      <c r="Q204" s="87"/>
      <c r="R204" s="87"/>
      <c r="S204" s="87"/>
    </row>
    <row r="205" spans="1:19" ht="16.5">
      <c r="A205" s="391"/>
      <c r="B205" s="403"/>
      <c r="C205" s="74" t="s">
        <v>234</v>
      </c>
      <c r="D205" s="103" t="s">
        <v>133</v>
      </c>
      <c r="E205" s="103"/>
      <c r="F205" s="103">
        <v>5</v>
      </c>
      <c r="G205" s="49"/>
      <c r="H205" s="49">
        <f t="shared" si="4"/>
        <v>0</v>
      </c>
      <c r="I205" s="49"/>
      <c r="J205" s="49"/>
      <c r="K205" s="49"/>
      <c r="L205" s="49">
        <f>K205*F205</f>
        <v>0</v>
      </c>
      <c r="M205" s="50">
        <f t="shared" si="5"/>
        <v>0</v>
      </c>
      <c r="N205" s="87"/>
      <c r="O205" s="87"/>
      <c r="P205" s="87"/>
      <c r="Q205" s="87"/>
      <c r="R205" s="87"/>
      <c r="S205" s="87"/>
    </row>
    <row r="206" spans="1:19" ht="16.5">
      <c r="A206" s="391"/>
      <c r="B206" s="403"/>
      <c r="C206" s="78" t="s">
        <v>235</v>
      </c>
      <c r="D206" s="103" t="s">
        <v>133</v>
      </c>
      <c r="E206" s="103"/>
      <c r="F206" s="103">
        <v>1</v>
      </c>
      <c r="G206" s="49"/>
      <c r="H206" s="49">
        <f t="shared" si="4"/>
        <v>0</v>
      </c>
      <c r="I206" s="49"/>
      <c r="J206" s="49"/>
      <c r="K206" s="49"/>
      <c r="L206" s="49"/>
      <c r="M206" s="50">
        <f t="shared" si="5"/>
        <v>0</v>
      </c>
      <c r="N206" s="87"/>
      <c r="O206" s="87"/>
      <c r="P206" s="87"/>
      <c r="Q206" s="87"/>
      <c r="R206" s="87"/>
      <c r="S206" s="87"/>
    </row>
    <row r="207" spans="1:19" ht="16.5">
      <c r="A207" s="391"/>
      <c r="B207" s="403"/>
      <c r="C207" s="74" t="s">
        <v>237</v>
      </c>
      <c r="D207" s="103" t="s">
        <v>210</v>
      </c>
      <c r="E207" s="103"/>
      <c r="F207" s="103">
        <v>4</v>
      </c>
      <c r="G207" s="49"/>
      <c r="H207" s="49">
        <f t="shared" si="4"/>
        <v>0</v>
      </c>
      <c r="I207" s="49"/>
      <c r="J207" s="49"/>
      <c r="K207" s="49"/>
      <c r="L207" s="49">
        <f>K207*F207</f>
        <v>0</v>
      </c>
      <c r="M207" s="50">
        <f t="shared" si="5"/>
        <v>0</v>
      </c>
      <c r="N207" s="87"/>
      <c r="O207" s="87"/>
      <c r="P207" s="87"/>
      <c r="Q207" s="87"/>
      <c r="R207" s="87"/>
      <c r="S207" s="87"/>
    </row>
    <row r="208" spans="1:19" ht="16.5">
      <c r="A208" s="391"/>
      <c r="B208" s="403"/>
      <c r="C208" s="78" t="s">
        <v>232</v>
      </c>
      <c r="D208" s="103" t="s">
        <v>210</v>
      </c>
      <c r="E208" s="103"/>
      <c r="F208" s="103">
        <v>110</v>
      </c>
      <c r="G208" s="49"/>
      <c r="H208" s="49">
        <f t="shared" si="4"/>
        <v>0</v>
      </c>
      <c r="I208" s="49"/>
      <c r="J208" s="49"/>
      <c r="K208" s="49"/>
      <c r="L208" s="49"/>
      <c r="M208" s="50">
        <f t="shared" si="5"/>
        <v>0</v>
      </c>
      <c r="N208" s="87"/>
      <c r="O208" s="87"/>
      <c r="P208" s="87"/>
      <c r="Q208" s="87"/>
      <c r="R208" s="87"/>
      <c r="S208" s="87"/>
    </row>
    <row r="209" spans="1:19" ht="33">
      <c r="A209" s="391"/>
      <c r="B209" s="403"/>
      <c r="C209" s="74" t="s">
        <v>231</v>
      </c>
      <c r="D209" s="103" t="s">
        <v>133</v>
      </c>
      <c r="E209" s="103"/>
      <c r="F209" s="103">
        <v>4</v>
      </c>
      <c r="G209" s="49"/>
      <c r="H209" s="49">
        <f t="shared" si="4"/>
        <v>0</v>
      </c>
      <c r="I209" s="49"/>
      <c r="J209" s="49"/>
      <c r="K209" s="49"/>
      <c r="L209" s="49">
        <f>K209*F209</f>
        <v>0</v>
      </c>
      <c r="M209" s="50">
        <f t="shared" si="5"/>
        <v>0</v>
      </c>
      <c r="N209" s="87"/>
      <c r="O209" s="87"/>
      <c r="P209" s="87"/>
      <c r="Q209" s="87"/>
      <c r="R209" s="87"/>
      <c r="S209" s="87"/>
    </row>
    <row r="210" spans="1:19" ht="16.5">
      <c r="A210" s="391"/>
      <c r="B210" s="403"/>
      <c r="C210" s="74" t="s">
        <v>236</v>
      </c>
      <c r="D210" s="103" t="s">
        <v>133</v>
      </c>
      <c r="E210" s="103"/>
      <c r="F210" s="103">
        <v>110</v>
      </c>
      <c r="G210" s="49"/>
      <c r="H210" s="49">
        <f t="shared" si="4"/>
        <v>0</v>
      </c>
      <c r="I210" s="49"/>
      <c r="J210" s="49"/>
      <c r="K210" s="49"/>
      <c r="L210" s="49">
        <f>K210*F210</f>
        <v>0</v>
      </c>
      <c r="M210" s="50">
        <f t="shared" si="5"/>
        <v>0</v>
      </c>
      <c r="N210" s="87"/>
      <c r="O210" s="87"/>
      <c r="P210" s="87"/>
      <c r="Q210" s="87"/>
      <c r="R210" s="87"/>
      <c r="S210" s="87"/>
    </row>
    <row r="211" spans="1:19" ht="16.5">
      <c r="A211" s="390">
        <v>34</v>
      </c>
      <c r="B211" s="347" t="s">
        <v>226</v>
      </c>
      <c r="C211" s="78" t="s">
        <v>374</v>
      </c>
      <c r="D211" s="103" t="s">
        <v>375</v>
      </c>
      <c r="E211" s="103"/>
      <c r="F211" s="103">
        <v>336</v>
      </c>
      <c r="G211" s="49"/>
      <c r="H211" s="49"/>
      <c r="I211" s="49"/>
      <c r="J211" s="49"/>
      <c r="K211" s="49"/>
      <c r="L211" s="49"/>
      <c r="M211" s="52">
        <f>M212+M213+M214+M215+M216+M217+M218+M219</f>
        <v>0</v>
      </c>
      <c r="N211" s="87"/>
      <c r="O211" s="87"/>
      <c r="P211" s="87"/>
      <c r="Q211" s="87"/>
      <c r="R211" s="87"/>
      <c r="S211" s="87"/>
    </row>
    <row r="212" spans="1:19" ht="16.5">
      <c r="A212" s="391"/>
      <c r="B212" s="348"/>
      <c r="C212" s="78" t="s">
        <v>559</v>
      </c>
      <c r="D212" s="103" t="s">
        <v>45</v>
      </c>
      <c r="E212" s="103">
        <v>1.14</v>
      </c>
      <c r="F212" s="103">
        <f>E212*F211</f>
        <v>383.03999999999996</v>
      </c>
      <c r="G212" s="49"/>
      <c r="H212" s="49"/>
      <c r="I212" s="90"/>
      <c r="J212" s="49">
        <f>I212*F212</f>
        <v>0</v>
      </c>
      <c r="K212" s="49"/>
      <c r="L212" s="49"/>
      <c r="M212" s="50">
        <f aca="true" t="shared" si="6" ref="M212:M219">L212+J212+H212</f>
        <v>0</v>
      </c>
      <c r="N212" s="87"/>
      <c r="O212" s="87"/>
      <c r="P212" s="87"/>
      <c r="Q212" s="87"/>
      <c r="R212" s="87"/>
      <c r="S212" s="87"/>
    </row>
    <row r="213" spans="1:19" ht="16.5">
      <c r="A213" s="391"/>
      <c r="B213" s="348"/>
      <c r="C213" s="78" t="s">
        <v>422</v>
      </c>
      <c r="D213" s="103" t="s">
        <v>210</v>
      </c>
      <c r="E213" s="103"/>
      <c r="F213" s="103">
        <v>240</v>
      </c>
      <c r="G213" s="49"/>
      <c r="H213" s="49">
        <f aca="true" t="shared" si="7" ref="H213:H219">G213*F213</f>
        <v>0</v>
      </c>
      <c r="I213" s="49"/>
      <c r="J213" s="49"/>
      <c r="K213" s="49"/>
      <c r="L213" s="49"/>
      <c r="M213" s="50">
        <f t="shared" si="6"/>
        <v>0</v>
      </c>
      <c r="N213" s="87"/>
      <c r="O213" s="87"/>
      <c r="P213" s="87"/>
      <c r="Q213" s="87"/>
      <c r="R213" s="87"/>
      <c r="S213" s="87"/>
    </row>
    <row r="214" spans="1:19" ht="16.5">
      <c r="A214" s="391"/>
      <c r="B214" s="348"/>
      <c r="C214" s="78" t="s">
        <v>225</v>
      </c>
      <c r="D214" s="103" t="s">
        <v>133</v>
      </c>
      <c r="E214" s="103"/>
      <c r="F214" s="103">
        <v>48</v>
      </c>
      <c r="G214" s="49"/>
      <c r="H214" s="49">
        <f t="shared" si="7"/>
        <v>0</v>
      </c>
      <c r="I214" s="49"/>
      <c r="J214" s="49"/>
      <c r="K214" s="49"/>
      <c r="L214" s="49"/>
      <c r="M214" s="50">
        <f t="shared" si="6"/>
        <v>0</v>
      </c>
      <c r="N214" s="87"/>
      <c r="O214" s="87"/>
      <c r="P214" s="87"/>
      <c r="Q214" s="87"/>
      <c r="R214" s="87"/>
      <c r="S214" s="87"/>
    </row>
    <row r="215" spans="1:19" ht="33">
      <c r="A215" s="391"/>
      <c r="B215" s="348"/>
      <c r="C215" s="74" t="s">
        <v>227</v>
      </c>
      <c r="D215" s="103" t="s">
        <v>210</v>
      </c>
      <c r="E215" s="103"/>
      <c r="F215" s="103">
        <v>80</v>
      </c>
      <c r="G215" s="49"/>
      <c r="H215" s="49">
        <f t="shared" si="7"/>
        <v>0</v>
      </c>
      <c r="I215" s="49"/>
      <c r="J215" s="49"/>
      <c r="K215" s="49"/>
      <c r="L215" s="49"/>
      <c r="M215" s="50">
        <f t="shared" si="6"/>
        <v>0</v>
      </c>
      <c r="N215" s="87"/>
      <c r="O215" s="87"/>
      <c r="P215" s="87"/>
      <c r="Q215" s="87"/>
      <c r="R215" s="87"/>
      <c r="S215" s="87"/>
    </row>
    <row r="216" spans="1:19" ht="16.5">
      <c r="A216" s="391"/>
      <c r="B216" s="348"/>
      <c r="C216" s="78" t="s">
        <v>228</v>
      </c>
      <c r="D216" s="103" t="s">
        <v>210</v>
      </c>
      <c r="E216" s="103"/>
      <c r="F216" s="103">
        <v>100</v>
      </c>
      <c r="G216" s="49"/>
      <c r="H216" s="49">
        <f t="shared" si="7"/>
        <v>0</v>
      </c>
      <c r="I216" s="49"/>
      <c r="J216" s="49"/>
      <c r="K216" s="49"/>
      <c r="L216" s="49"/>
      <c r="M216" s="50">
        <f t="shared" si="6"/>
        <v>0</v>
      </c>
      <c r="N216" s="87"/>
      <c r="O216" s="87"/>
      <c r="P216" s="87"/>
      <c r="Q216" s="87"/>
      <c r="R216" s="87"/>
      <c r="S216" s="87"/>
    </row>
    <row r="217" spans="1:19" ht="16.5">
      <c r="A217" s="391"/>
      <c r="B217" s="348"/>
      <c r="C217" s="78" t="s">
        <v>229</v>
      </c>
      <c r="D217" s="103" t="s">
        <v>210</v>
      </c>
      <c r="E217" s="103"/>
      <c r="F217" s="103">
        <v>200</v>
      </c>
      <c r="G217" s="49"/>
      <c r="H217" s="49">
        <f t="shared" si="7"/>
        <v>0</v>
      </c>
      <c r="I217" s="49"/>
      <c r="J217" s="49"/>
      <c r="K217" s="49"/>
      <c r="L217" s="49"/>
      <c r="M217" s="50">
        <f t="shared" si="6"/>
        <v>0</v>
      </c>
      <c r="N217" s="87"/>
      <c r="O217" s="87"/>
      <c r="P217" s="87"/>
      <c r="Q217" s="87"/>
      <c r="R217" s="87"/>
      <c r="S217" s="87"/>
    </row>
    <row r="218" spans="1:19" ht="16.5">
      <c r="A218" s="391"/>
      <c r="B218" s="348"/>
      <c r="C218" s="78" t="s">
        <v>230</v>
      </c>
      <c r="D218" s="103" t="s">
        <v>210</v>
      </c>
      <c r="E218" s="103"/>
      <c r="F218" s="103">
        <v>20</v>
      </c>
      <c r="G218" s="49"/>
      <c r="H218" s="49">
        <f t="shared" si="7"/>
        <v>0</v>
      </c>
      <c r="I218" s="49"/>
      <c r="J218" s="49"/>
      <c r="K218" s="49"/>
      <c r="L218" s="49"/>
      <c r="M218" s="50">
        <f t="shared" si="6"/>
        <v>0</v>
      </c>
      <c r="N218" s="87"/>
      <c r="O218" s="87"/>
      <c r="P218" s="87"/>
      <c r="Q218" s="87"/>
      <c r="R218" s="87"/>
      <c r="S218" s="87"/>
    </row>
    <row r="219" spans="1:19" ht="33">
      <c r="A219" s="392"/>
      <c r="B219" s="348"/>
      <c r="C219" s="78" t="s">
        <v>231</v>
      </c>
      <c r="D219" s="103" t="s">
        <v>133</v>
      </c>
      <c r="E219" s="103"/>
      <c r="F219" s="103">
        <v>10</v>
      </c>
      <c r="G219" s="49"/>
      <c r="H219" s="49">
        <f t="shared" si="7"/>
        <v>0</v>
      </c>
      <c r="I219" s="49"/>
      <c r="J219" s="49"/>
      <c r="K219" s="49"/>
      <c r="L219" s="49"/>
      <c r="M219" s="50">
        <f t="shared" si="6"/>
        <v>0</v>
      </c>
      <c r="N219" s="87"/>
      <c r="O219" s="87"/>
      <c r="P219" s="87"/>
      <c r="Q219" s="87"/>
      <c r="R219" s="87"/>
      <c r="S219" s="87"/>
    </row>
    <row r="220" spans="1:19" ht="21.75" customHeight="1">
      <c r="A220" s="156">
        <v>35</v>
      </c>
      <c r="B220" s="274"/>
      <c r="C220" s="291" t="s">
        <v>4</v>
      </c>
      <c r="D220" s="4"/>
      <c r="E220" s="4"/>
      <c r="F220" s="4"/>
      <c r="G220" s="4"/>
      <c r="H220" s="6">
        <f>SUM(H6:H219)</f>
        <v>0</v>
      </c>
      <c r="I220" s="23"/>
      <c r="J220" s="23">
        <f>SUM(J6:J219)</f>
        <v>0</v>
      </c>
      <c r="K220" s="23"/>
      <c r="L220" s="23">
        <f>SUM(L6:L219)</f>
        <v>0</v>
      </c>
      <c r="M220" s="6">
        <f>L220+J220+H220</f>
        <v>0</v>
      </c>
      <c r="N220" s="87"/>
      <c r="O220" s="87"/>
      <c r="P220" s="87"/>
      <c r="Q220" s="87"/>
      <c r="R220" s="87"/>
      <c r="S220" s="87"/>
    </row>
    <row r="221" spans="1:19" ht="21.75" customHeight="1">
      <c r="A221" s="89">
        <v>37</v>
      </c>
      <c r="B221" s="275"/>
      <c r="C221" s="292" t="s">
        <v>238</v>
      </c>
      <c r="D221" s="1"/>
      <c r="E221" s="1"/>
      <c r="F221" s="1"/>
      <c r="G221" s="1"/>
      <c r="H221" s="3"/>
      <c r="I221" s="2"/>
      <c r="J221" s="2"/>
      <c r="K221" s="2"/>
      <c r="L221" s="2"/>
      <c r="M221" s="3">
        <f>M211+M201+M197+M193</f>
        <v>0</v>
      </c>
      <c r="N221" s="87"/>
      <c r="O221" s="87"/>
      <c r="P221" s="87"/>
      <c r="Q221" s="87"/>
      <c r="R221" s="87"/>
      <c r="S221" s="87"/>
    </row>
    <row r="222" spans="1:19" ht="21.75" customHeight="1">
      <c r="A222" s="89">
        <v>38</v>
      </c>
      <c r="B222" s="275"/>
      <c r="C222" s="292" t="s">
        <v>239</v>
      </c>
      <c r="D222" s="1"/>
      <c r="E222" s="1"/>
      <c r="F222" s="1"/>
      <c r="G222" s="1"/>
      <c r="H222" s="3"/>
      <c r="I222" s="2"/>
      <c r="J222" s="2"/>
      <c r="K222" s="2"/>
      <c r="L222" s="2"/>
      <c r="M222" s="3">
        <f>M220-M221</f>
        <v>0</v>
      </c>
      <c r="N222" s="87"/>
      <c r="O222" s="87"/>
      <c r="P222" s="87"/>
      <c r="Q222" s="87"/>
      <c r="R222" s="87"/>
      <c r="S222" s="87"/>
    </row>
    <row r="223" spans="1:19" ht="36.75" customHeight="1">
      <c r="A223" s="89">
        <v>39</v>
      </c>
      <c r="B223" s="275"/>
      <c r="C223" s="102" t="s">
        <v>891</v>
      </c>
      <c r="D223" s="1" t="s">
        <v>8</v>
      </c>
      <c r="E223" s="1"/>
      <c r="F223" s="1"/>
      <c r="G223" s="1"/>
      <c r="H223" s="3"/>
      <c r="I223" s="2"/>
      <c r="J223" s="2"/>
      <c r="K223" s="2"/>
      <c r="L223" s="2"/>
      <c r="M223" s="3">
        <f>M221*0.1</f>
        <v>0</v>
      </c>
      <c r="N223" s="87"/>
      <c r="O223" s="87"/>
      <c r="P223" s="87"/>
      <c r="Q223" s="87"/>
      <c r="R223" s="87"/>
      <c r="S223" s="87"/>
    </row>
    <row r="224" spans="1:19" ht="32.25" customHeight="1">
      <c r="A224" s="89">
        <v>40</v>
      </c>
      <c r="B224" s="275"/>
      <c r="C224" s="102" t="s">
        <v>892</v>
      </c>
      <c r="D224" s="1" t="s">
        <v>8</v>
      </c>
      <c r="E224" s="1"/>
      <c r="F224" s="1"/>
      <c r="G224" s="1"/>
      <c r="H224" s="2"/>
      <c r="I224" s="2"/>
      <c r="J224" s="3"/>
      <c r="K224" s="2"/>
      <c r="L224" s="2"/>
      <c r="M224" s="8">
        <f>(J220-J212-J202-J198-J194)*0.75</f>
        <v>0</v>
      </c>
      <c r="N224" s="87"/>
      <c r="O224" s="87"/>
      <c r="P224" s="87"/>
      <c r="Q224" s="87"/>
      <c r="R224" s="87"/>
      <c r="S224" s="87"/>
    </row>
    <row r="225" spans="1:19" ht="21.75" customHeight="1">
      <c r="A225" s="89">
        <v>41</v>
      </c>
      <c r="B225" s="275"/>
      <c r="C225" s="263" t="s">
        <v>4</v>
      </c>
      <c r="D225" s="1"/>
      <c r="E225" s="1"/>
      <c r="F225" s="1"/>
      <c r="G225" s="1"/>
      <c r="H225" s="1"/>
      <c r="I225" s="1"/>
      <c r="J225" s="1"/>
      <c r="K225" s="1"/>
      <c r="L225" s="1"/>
      <c r="M225" s="3">
        <f>M220+M223+M224</f>
        <v>0</v>
      </c>
      <c r="N225" s="87"/>
      <c r="O225" s="87"/>
      <c r="P225" s="87"/>
      <c r="Q225" s="87"/>
      <c r="R225" s="87"/>
      <c r="S225" s="87"/>
    </row>
    <row r="226" spans="1:19" ht="21.75" customHeight="1">
      <c r="A226" s="89">
        <v>42</v>
      </c>
      <c r="B226" s="275"/>
      <c r="C226" s="264" t="s">
        <v>888</v>
      </c>
      <c r="D226" s="1" t="s">
        <v>8</v>
      </c>
      <c r="E226" s="1"/>
      <c r="F226" s="1"/>
      <c r="G226" s="1"/>
      <c r="H226" s="1"/>
      <c r="I226" s="1"/>
      <c r="J226" s="1"/>
      <c r="K226" s="1"/>
      <c r="L226" s="1"/>
      <c r="M226" s="16">
        <f>M225*F226/100</f>
        <v>0</v>
      </c>
      <c r="N226" s="87"/>
      <c r="O226" s="87"/>
      <c r="P226" s="87"/>
      <c r="Q226" s="87"/>
      <c r="R226" s="87"/>
      <c r="S226" s="87"/>
    </row>
    <row r="227" spans="1:19" ht="21.75" customHeight="1">
      <c r="A227" s="152">
        <v>43</v>
      </c>
      <c r="B227" s="276"/>
      <c r="C227" s="162" t="s">
        <v>10</v>
      </c>
      <c r="D227" s="152"/>
      <c r="E227" s="152"/>
      <c r="F227" s="152"/>
      <c r="G227" s="152"/>
      <c r="H227" s="152"/>
      <c r="I227" s="152"/>
      <c r="J227" s="152"/>
      <c r="K227" s="152"/>
      <c r="L227" s="152"/>
      <c r="M227" s="153">
        <f>SUM(M225:M226)</f>
        <v>0</v>
      </c>
      <c r="N227" s="87"/>
      <c r="O227" s="87"/>
      <c r="P227" s="87"/>
      <c r="Q227" s="87"/>
      <c r="R227" s="87"/>
      <c r="S227" s="87"/>
    </row>
    <row r="228" spans="1:19" ht="15">
      <c r="A228" s="381"/>
      <c r="B228" s="381"/>
      <c r="C228" s="381"/>
      <c r="D228" s="381"/>
      <c r="E228" s="381"/>
      <c r="F228" s="381"/>
      <c r="G228" s="381"/>
      <c r="H228" s="381"/>
      <c r="I228" s="381"/>
      <c r="J228" s="381"/>
      <c r="K228" s="381"/>
      <c r="L228" s="381"/>
      <c r="M228" s="381"/>
      <c r="N228" s="87"/>
      <c r="O228" s="87"/>
      <c r="P228" s="87"/>
      <c r="Q228" s="87"/>
      <c r="R228" s="87"/>
      <c r="S228" s="87"/>
    </row>
    <row r="229" spans="1:19" ht="15">
      <c r="A229" s="382"/>
      <c r="B229" s="382"/>
      <c r="C229" s="382"/>
      <c r="D229" s="382"/>
      <c r="E229" s="382"/>
      <c r="F229" s="382"/>
      <c r="G229" s="382"/>
      <c r="H229" s="382"/>
      <c r="I229" s="382"/>
      <c r="J229" s="382"/>
      <c r="K229" s="382"/>
      <c r="L229" s="382"/>
      <c r="M229" s="382"/>
      <c r="N229" s="87"/>
      <c r="O229" s="87"/>
      <c r="P229" s="87"/>
      <c r="Q229" s="87"/>
      <c r="R229" s="87"/>
      <c r="S229" s="87"/>
    </row>
    <row r="230" spans="1:19" ht="15">
      <c r="A230" s="382"/>
      <c r="B230" s="382"/>
      <c r="C230" s="382"/>
      <c r="D230" s="382"/>
      <c r="E230" s="382"/>
      <c r="F230" s="382"/>
      <c r="G230" s="382"/>
      <c r="H230" s="382"/>
      <c r="I230" s="382"/>
      <c r="J230" s="382"/>
      <c r="K230" s="382"/>
      <c r="L230" s="382"/>
      <c r="M230" s="382"/>
      <c r="N230" s="87"/>
      <c r="O230" s="87"/>
      <c r="P230" s="87"/>
      <c r="Q230" s="87"/>
      <c r="R230" s="87"/>
      <c r="S230" s="87"/>
    </row>
    <row r="231" spans="1:13" ht="15">
      <c r="A231" s="382"/>
      <c r="B231" s="382"/>
      <c r="C231" s="382"/>
      <c r="D231" s="382"/>
      <c r="E231" s="382"/>
      <c r="F231" s="382"/>
      <c r="G231" s="382"/>
      <c r="H231" s="382"/>
      <c r="I231" s="382"/>
      <c r="J231" s="382"/>
      <c r="K231" s="382"/>
      <c r="L231" s="382"/>
      <c r="M231" s="382"/>
    </row>
    <row r="232" spans="1:13" ht="15">
      <c r="A232" s="383"/>
      <c r="B232" s="383"/>
      <c r="C232" s="383"/>
      <c r="D232" s="383"/>
      <c r="E232" s="383"/>
      <c r="F232" s="383"/>
      <c r="G232" s="383"/>
      <c r="H232" s="383"/>
      <c r="I232" s="383"/>
      <c r="J232" s="383"/>
      <c r="K232" s="383"/>
      <c r="L232" s="383"/>
      <c r="M232" s="383"/>
    </row>
    <row r="233" spans="1:13" ht="15">
      <c r="A233" s="383"/>
      <c r="B233" s="383"/>
      <c r="C233" s="383"/>
      <c r="D233" s="383"/>
      <c r="E233" s="383"/>
      <c r="F233" s="383"/>
      <c r="G233" s="383"/>
      <c r="H233" s="383"/>
      <c r="I233" s="383"/>
      <c r="J233" s="383"/>
      <c r="K233" s="383"/>
      <c r="L233" s="383"/>
      <c r="M233" s="383"/>
    </row>
    <row r="234" spans="1:13" ht="15">
      <c r="A234" s="383"/>
      <c r="B234" s="383"/>
      <c r="C234" s="383"/>
      <c r="D234" s="383"/>
      <c r="E234" s="383"/>
      <c r="F234" s="383"/>
      <c r="G234" s="383"/>
      <c r="H234" s="383"/>
      <c r="I234" s="383"/>
      <c r="J234" s="383"/>
      <c r="K234" s="383"/>
      <c r="L234" s="383"/>
      <c r="M234" s="383"/>
    </row>
    <row r="235" spans="1:13" ht="15">
      <c r="A235" s="383"/>
      <c r="B235" s="383"/>
      <c r="C235" s="383"/>
      <c r="D235" s="383"/>
      <c r="E235" s="383"/>
      <c r="F235" s="383"/>
      <c r="G235" s="383"/>
      <c r="H235" s="383"/>
      <c r="I235" s="383"/>
      <c r="J235" s="383"/>
      <c r="K235" s="383"/>
      <c r="L235" s="383"/>
      <c r="M235" s="383"/>
    </row>
  </sheetData>
  <sheetProtection/>
  <mergeCells count="108">
    <mergeCell ref="A178:A191"/>
    <mergeCell ref="B178:B191"/>
    <mergeCell ref="A170:A177"/>
    <mergeCell ref="B170:B177"/>
    <mergeCell ref="A211:A219"/>
    <mergeCell ref="B211:B219"/>
    <mergeCell ref="B19:B22"/>
    <mergeCell ref="A19:A22"/>
    <mergeCell ref="A197:A200"/>
    <mergeCell ref="B197:B200"/>
    <mergeCell ref="A201:A210"/>
    <mergeCell ref="B201:B210"/>
    <mergeCell ref="B68:B70"/>
    <mergeCell ref="A68:A70"/>
    <mergeCell ref="A193:A196"/>
    <mergeCell ref="B193:B196"/>
    <mergeCell ref="B105:B108"/>
    <mergeCell ref="A105:A108"/>
    <mergeCell ref="B113:B116"/>
    <mergeCell ref="A113:A116"/>
    <mergeCell ref="B165:B168"/>
    <mergeCell ref="A165:A168"/>
    <mergeCell ref="A153:A156"/>
    <mergeCell ref="B153:B156"/>
    <mergeCell ref="A157:A160"/>
    <mergeCell ref="B157:B160"/>
    <mergeCell ref="A161:A164"/>
    <mergeCell ref="B161:B164"/>
    <mergeCell ref="A141:A144"/>
    <mergeCell ref="B141:B144"/>
    <mergeCell ref="A145:A148"/>
    <mergeCell ref="B145:B148"/>
    <mergeCell ref="A149:A152"/>
    <mergeCell ref="B149:B152"/>
    <mergeCell ref="A129:A132"/>
    <mergeCell ref="B129:B132"/>
    <mergeCell ref="A133:A136"/>
    <mergeCell ref="B133:B136"/>
    <mergeCell ref="A137:A140"/>
    <mergeCell ref="B137:B140"/>
    <mergeCell ref="A125:A128"/>
    <mergeCell ref="B125:B128"/>
    <mergeCell ref="A117:A120"/>
    <mergeCell ref="B117:B120"/>
    <mergeCell ref="A109:A112"/>
    <mergeCell ref="B109:B112"/>
    <mergeCell ref="A80:A83"/>
    <mergeCell ref="B80:B83"/>
    <mergeCell ref="A84:A87"/>
    <mergeCell ref="B84:B87"/>
    <mergeCell ref="A101:A104"/>
    <mergeCell ref="B101:B104"/>
    <mergeCell ref="A97:A100"/>
    <mergeCell ref="B97:B100"/>
    <mergeCell ref="A48:A50"/>
    <mergeCell ref="B48:B50"/>
    <mergeCell ref="A58:A60"/>
    <mergeCell ref="B58:B60"/>
    <mergeCell ref="A76:A79"/>
    <mergeCell ref="B76:B79"/>
    <mergeCell ref="B62:B64"/>
    <mergeCell ref="A62:A64"/>
    <mergeCell ref="B65:B67"/>
    <mergeCell ref="A65:A67"/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M4"/>
    <mergeCell ref="B15:B18"/>
    <mergeCell ref="A15:A18"/>
    <mergeCell ref="A7:A10"/>
    <mergeCell ref="B7:B10"/>
    <mergeCell ref="A11:A14"/>
    <mergeCell ref="B11:B14"/>
    <mergeCell ref="A23:A26"/>
    <mergeCell ref="B23:B26"/>
    <mergeCell ref="A28:A31"/>
    <mergeCell ref="B28:B31"/>
    <mergeCell ref="A32:A35"/>
    <mergeCell ref="B32:B35"/>
    <mergeCell ref="A36:A39"/>
    <mergeCell ref="B36:B39"/>
    <mergeCell ref="A51:A53"/>
    <mergeCell ref="B51:B53"/>
    <mergeCell ref="A55:A57"/>
    <mergeCell ref="B55:B57"/>
    <mergeCell ref="A40:A43"/>
    <mergeCell ref="B40:B43"/>
    <mergeCell ref="A44:A47"/>
    <mergeCell ref="B44:B47"/>
    <mergeCell ref="A228:M231"/>
    <mergeCell ref="A232:M235"/>
    <mergeCell ref="A72:A75"/>
    <mergeCell ref="B72:B75"/>
    <mergeCell ref="A121:A124"/>
    <mergeCell ref="B121:B124"/>
    <mergeCell ref="A88:A91"/>
    <mergeCell ref="B88:B91"/>
    <mergeCell ref="A93:A96"/>
    <mergeCell ref="B93:B96"/>
  </mergeCells>
  <printOptions/>
  <pageMargins left="0.38" right="0.7" top="0.75" bottom="0.75" header="0.3" footer="0.3"/>
  <pageSetup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29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5.140625" style="0" customWidth="1"/>
    <col min="2" max="2" width="11.140625" style="9" customWidth="1"/>
    <col min="3" max="3" width="60.57421875" style="0" customWidth="1"/>
    <col min="4" max="4" width="8.7109375" style="0" customWidth="1"/>
    <col min="6" max="6" width="10.57421875" style="0" customWidth="1"/>
    <col min="7" max="7" width="9.8515625" style="9" customWidth="1"/>
    <col min="8" max="8" width="13.8515625" style="0" customWidth="1"/>
    <col min="9" max="9" width="10.8515625" style="0" customWidth="1"/>
    <col min="10" max="10" width="11.57421875" style="0" customWidth="1"/>
    <col min="11" max="11" width="12.00390625" style="0" customWidth="1"/>
    <col min="12" max="12" width="11.8515625" style="0" customWidth="1"/>
    <col min="13" max="13" width="14.8515625" style="0" customWidth="1"/>
  </cols>
  <sheetData>
    <row r="1" spans="1:13" ht="39.75" customHeight="1">
      <c r="A1" s="320" t="s">
        <v>881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9" customFormat="1" ht="18.75" customHeight="1">
      <c r="A2" s="373" t="s">
        <v>720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s="9" customFormat="1" ht="20.25" customHeight="1">
      <c r="A3" s="374" t="s">
        <v>7</v>
      </c>
      <c r="B3" s="376" t="s">
        <v>41</v>
      </c>
      <c r="C3" s="388" t="s">
        <v>9</v>
      </c>
      <c r="D3" s="370" t="s">
        <v>0</v>
      </c>
      <c r="E3" s="376" t="s">
        <v>41</v>
      </c>
      <c r="F3" s="370" t="s">
        <v>1</v>
      </c>
      <c r="G3" s="368" t="s">
        <v>2</v>
      </c>
      <c r="H3" s="369"/>
      <c r="I3" s="368" t="s">
        <v>5</v>
      </c>
      <c r="J3" s="369"/>
      <c r="K3" s="368" t="s">
        <v>6</v>
      </c>
      <c r="L3" s="369"/>
      <c r="M3" s="370" t="s">
        <v>4</v>
      </c>
    </row>
    <row r="4" spans="1:13" s="9" customFormat="1" ht="31.5" customHeight="1">
      <c r="A4" s="375"/>
      <c r="B4" s="377"/>
      <c r="C4" s="389"/>
      <c r="D4" s="371"/>
      <c r="E4" s="377"/>
      <c r="F4" s="371"/>
      <c r="G4" s="10" t="s">
        <v>3</v>
      </c>
      <c r="H4" s="11" t="s">
        <v>4</v>
      </c>
      <c r="I4" s="10" t="s">
        <v>3</v>
      </c>
      <c r="J4" s="11" t="s">
        <v>4</v>
      </c>
      <c r="K4" s="10" t="s">
        <v>3</v>
      </c>
      <c r="L4" s="11" t="s">
        <v>4</v>
      </c>
      <c r="M4" s="371"/>
    </row>
    <row r="5" spans="1:13" s="9" customFormat="1" ht="18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22.5" customHeight="1">
      <c r="A6" s="176">
        <v>2</v>
      </c>
      <c r="B6" s="177" t="s">
        <v>499</v>
      </c>
      <c r="C6" s="67" t="s">
        <v>369</v>
      </c>
      <c r="D6" s="145" t="s">
        <v>118</v>
      </c>
      <c r="E6" s="145"/>
      <c r="F6" s="145">
        <v>2</v>
      </c>
      <c r="G6" s="49"/>
      <c r="H6" s="49">
        <f>F6*G6</f>
        <v>0</v>
      </c>
      <c r="I6" s="49"/>
      <c r="J6" s="49">
        <f>F6*I6</f>
        <v>0</v>
      </c>
      <c r="K6" s="49"/>
      <c r="L6" s="49"/>
      <c r="M6" s="75">
        <f>H6+J6+L6</f>
        <v>0</v>
      </c>
    </row>
    <row r="7" spans="1:13" ht="22.5" customHeight="1">
      <c r="A7" s="176">
        <v>3</v>
      </c>
      <c r="B7" s="177" t="s">
        <v>499</v>
      </c>
      <c r="C7" s="67" t="s">
        <v>370</v>
      </c>
      <c r="D7" s="145" t="s">
        <v>118</v>
      </c>
      <c r="E7" s="145"/>
      <c r="F7" s="145">
        <v>2</v>
      </c>
      <c r="G7" s="49"/>
      <c r="H7" s="49">
        <f>F7*G7</f>
        <v>0</v>
      </c>
      <c r="I7" s="49"/>
      <c r="J7" s="49">
        <f>F7*I7</f>
        <v>0</v>
      </c>
      <c r="K7" s="49"/>
      <c r="L7" s="49"/>
      <c r="M7" s="75">
        <f>H7+J7+L7</f>
        <v>0</v>
      </c>
    </row>
    <row r="8" spans="1:13" ht="22.5" customHeight="1">
      <c r="A8" s="176">
        <v>4</v>
      </c>
      <c r="B8" s="177" t="s">
        <v>499</v>
      </c>
      <c r="C8" s="67" t="s">
        <v>371</v>
      </c>
      <c r="D8" s="145" t="s">
        <v>118</v>
      </c>
      <c r="E8" s="145"/>
      <c r="F8" s="145">
        <v>4</v>
      </c>
      <c r="G8" s="49"/>
      <c r="H8" s="49">
        <f>F8*G8</f>
        <v>0</v>
      </c>
      <c r="I8" s="49"/>
      <c r="J8" s="49">
        <f>F8*I8</f>
        <v>0</v>
      </c>
      <c r="K8" s="49"/>
      <c r="L8" s="49"/>
      <c r="M8" s="75">
        <f>H8+J8+L8</f>
        <v>0</v>
      </c>
    </row>
    <row r="9" spans="1:13" ht="22.5" customHeight="1">
      <c r="A9" s="4">
        <v>5</v>
      </c>
      <c r="B9" s="20"/>
      <c r="C9" s="5" t="s">
        <v>4</v>
      </c>
      <c r="D9" s="4"/>
      <c r="E9" s="4"/>
      <c r="F9" s="4"/>
      <c r="G9" s="4"/>
      <c r="H9" s="6">
        <f>SUM(H6:H8)</f>
        <v>0</v>
      </c>
      <c r="I9" s="6"/>
      <c r="J9" s="6">
        <f>SUM(J6:J8)</f>
        <v>0</v>
      </c>
      <c r="K9" s="6"/>
      <c r="L9" s="6">
        <f>SUM(L6:L8)</f>
        <v>0</v>
      </c>
      <c r="M9" s="17">
        <f>L9+J9+H9</f>
        <v>0</v>
      </c>
    </row>
    <row r="10" spans="1:13" s="189" customFormat="1" ht="20.25" customHeight="1">
      <c r="A10" s="190"/>
      <c r="B10" s="190"/>
      <c r="C10" s="193" t="s">
        <v>719</v>
      </c>
      <c r="D10" s="190"/>
      <c r="E10" s="190"/>
      <c r="F10" s="190"/>
      <c r="G10" s="190"/>
      <c r="H10" s="52"/>
      <c r="I10" s="56"/>
      <c r="J10" s="56"/>
      <c r="K10" s="56"/>
      <c r="L10" s="56"/>
      <c r="M10" s="52">
        <f>H6+H7</f>
        <v>0</v>
      </c>
    </row>
    <row r="11" spans="1:13" s="189" customFormat="1" ht="35.25" customHeight="1">
      <c r="A11" s="190">
        <v>6</v>
      </c>
      <c r="B11" s="277"/>
      <c r="C11" s="124" t="s">
        <v>893</v>
      </c>
      <c r="D11" s="190" t="s">
        <v>8</v>
      </c>
      <c r="E11" s="190"/>
      <c r="F11" s="190"/>
      <c r="G11" s="190"/>
      <c r="H11" s="56"/>
      <c r="I11" s="56"/>
      <c r="J11" s="278">
        <f>J9*F11/100</f>
        <v>0</v>
      </c>
      <c r="K11" s="56"/>
      <c r="L11" s="56"/>
      <c r="M11" s="50">
        <f>J9*F11/100</f>
        <v>0</v>
      </c>
    </row>
    <row r="12" spans="1:13" s="189" customFormat="1" ht="18.75" customHeight="1">
      <c r="A12" s="70">
        <v>7</v>
      </c>
      <c r="B12" s="279"/>
      <c r="C12" s="280" t="s">
        <v>4</v>
      </c>
      <c r="D12" s="190"/>
      <c r="E12" s="190"/>
      <c r="F12" s="190"/>
      <c r="G12" s="190"/>
      <c r="H12" s="66">
        <f>H9</f>
        <v>0</v>
      </c>
      <c r="I12" s="190"/>
      <c r="J12" s="281">
        <f>J9+J11</f>
        <v>0</v>
      </c>
      <c r="K12" s="190"/>
      <c r="L12" s="190"/>
      <c r="M12" s="52">
        <f>M11+M9</f>
        <v>0</v>
      </c>
    </row>
    <row r="13" spans="1:13" s="189" customFormat="1" ht="18.75" customHeight="1">
      <c r="A13" s="70">
        <v>8</v>
      </c>
      <c r="B13" s="279"/>
      <c r="C13" s="282" t="s">
        <v>888</v>
      </c>
      <c r="D13" s="190" t="s">
        <v>8</v>
      </c>
      <c r="E13" s="190"/>
      <c r="F13" s="190"/>
      <c r="G13" s="190"/>
      <c r="H13" s="190"/>
      <c r="I13" s="190"/>
      <c r="J13" s="283">
        <f>J12*F13/100</f>
        <v>0</v>
      </c>
      <c r="K13" s="190"/>
      <c r="L13" s="190"/>
      <c r="M13" s="284">
        <f>(M12-M10)*8/100</f>
        <v>0</v>
      </c>
    </row>
    <row r="14" spans="1:13" s="189" customFormat="1" ht="24" customHeight="1">
      <c r="A14" s="285">
        <v>9</v>
      </c>
      <c r="B14" s="286"/>
      <c r="C14" s="287" t="s">
        <v>10</v>
      </c>
      <c r="D14" s="269"/>
      <c r="E14" s="269"/>
      <c r="F14" s="269"/>
      <c r="G14" s="269"/>
      <c r="H14" s="288">
        <f>H12</f>
        <v>0</v>
      </c>
      <c r="I14" s="269"/>
      <c r="J14" s="288">
        <f>J12+J13</f>
        <v>0</v>
      </c>
      <c r="K14" s="269"/>
      <c r="L14" s="269"/>
      <c r="M14" s="268">
        <f>M13+M12</f>
        <v>0</v>
      </c>
    </row>
    <row r="15" spans="1:13" ht="15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</row>
    <row r="16" spans="1:13" ht="15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</row>
    <row r="17" spans="1:13" ht="15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</row>
    <row r="18" spans="1:13" ht="15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</row>
    <row r="19" spans="1:13" ht="1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</row>
    <row r="20" spans="1:13" ht="15">
      <c r="A20" s="383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</row>
    <row r="21" spans="1:13" ht="15">
      <c r="A21" s="383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</row>
    <row r="22" spans="1:13" ht="15">
      <c r="A22" s="383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</row>
    <row r="23" spans="1:13" ht="1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</row>
    <row r="24" spans="1:13" ht="15">
      <c r="A24" s="380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</row>
    <row r="25" spans="1:13" ht="15">
      <c r="A25" s="380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</row>
    <row r="26" spans="1:13" ht="15">
      <c r="A26" s="380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</row>
    <row r="27" spans="1:13" ht="15">
      <c r="A27" s="9"/>
      <c r="C27" s="9"/>
      <c r="D27" s="9"/>
      <c r="E27" s="9"/>
      <c r="F27" s="9"/>
      <c r="H27" s="9"/>
      <c r="I27" s="9"/>
      <c r="J27" s="9"/>
      <c r="K27" s="9"/>
      <c r="L27" s="9"/>
      <c r="M27" s="9"/>
    </row>
    <row r="28" spans="1:13" ht="15">
      <c r="A28" s="9"/>
      <c r="C28" s="9"/>
      <c r="D28" s="9"/>
      <c r="E28" s="9"/>
      <c r="F28" s="9"/>
      <c r="H28" s="9"/>
      <c r="I28" s="9"/>
      <c r="J28" s="9"/>
      <c r="K28" s="9"/>
      <c r="L28" s="9"/>
      <c r="M28" s="9"/>
    </row>
    <row r="29" spans="1:13" ht="15">
      <c r="A29" s="9"/>
      <c r="C29" s="9"/>
      <c r="D29" s="9"/>
      <c r="E29" s="9"/>
      <c r="F29" s="9"/>
      <c r="H29" s="9"/>
      <c r="I29" s="9"/>
      <c r="J29" s="9"/>
      <c r="K29" s="9"/>
      <c r="L29" s="9"/>
      <c r="M29" s="9"/>
    </row>
  </sheetData>
  <sheetProtection/>
  <mergeCells count="17"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A26:M26"/>
    <mergeCell ref="A15:M18"/>
    <mergeCell ref="A19:M22"/>
    <mergeCell ref="A24:M24"/>
    <mergeCell ref="A25:M25"/>
    <mergeCell ref="K3:L3"/>
    <mergeCell ref="M3:M4"/>
  </mergeCells>
  <printOptions/>
  <pageMargins left="0.38" right="0.7" top="0.75" bottom="0.75" header="0.3" footer="0.3"/>
  <pageSetup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89"/>
  <sheetViews>
    <sheetView zoomScalePageLayoutView="0" workbookViewId="0" topLeftCell="A1">
      <selection activeCell="M80" sqref="M80"/>
    </sheetView>
  </sheetViews>
  <sheetFormatPr defaultColWidth="9.140625" defaultRowHeight="15"/>
  <cols>
    <col min="1" max="1" width="5.140625" style="87" customWidth="1"/>
    <col min="2" max="2" width="11.140625" style="9" customWidth="1"/>
    <col min="3" max="3" width="60.57421875" style="0" customWidth="1"/>
    <col min="4" max="4" width="8.7109375" style="0" customWidth="1"/>
    <col min="6" max="6" width="10.57421875" style="0" customWidth="1"/>
    <col min="7" max="7" width="9.8515625" style="0" customWidth="1"/>
    <col min="8" max="8" width="13.8515625" style="0" customWidth="1"/>
    <col min="9" max="9" width="10.8515625" style="0" customWidth="1"/>
    <col min="10" max="10" width="11.57421875" style="0" customWidth="1"/>
    <col min="11" max="11" width="12.00390625" style="0" customWidth="1"/>
    <col min="12" max="12" width="11.8515625" style="0" customWidth="1"/>
    <col min="13" max="13" width="14.8515625" style="0" customWidth="1"/>
  </cols>
  <sheetData>
    <row r="1" spans="1:13" ht="81" customHeight="1">
      <c r="A1" s="320" t="s">
        <v>882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9" customFormat="1" ht="33.75" customHeight="1">
      <c r="A2" s="413" t="s">
        <v>324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s="9" customFormat="1" ht="20.25" customHeight="1">
      <c r="A3" s="374" t="s">
        <v>607</v>
      </c>
      <c r="B3" s="376" t="s">
        <v>41</v>
      </c>
      <c r="C3" s="388" t="s">
        <v>9</v>
      </c>
      <c r="D3" s="370" t="s">
        <v>0</v>
      </c>
      <c r="E3" s="376" t="s">
        <v>41</v>
      </c>
      <c r="F3" s="370" t="s">
        <v>1</v>
      </c>
      <c r="G3" s="368" t="s">
        <v>2</v>
      </c>
      <c r="H3" s="369"/>
      <c r="I3" s="368" t="s">
        <v>5</v>
      </c>
      <c r="J3" s="369"/>
      <c r="K3" s="368" t="s">
        <v>6</v>
      </c>
      <c r="L3" s="369"/>
      <c r="M3" s="370" t="s">
        <v>4</v>
      </c>
    </row>
    <row r="4" spans="1:13" s="9" customFormat="1" ht="31.5" customHeight="1">
      <c r="A4" s="375"/>
      <c r="B4" s="377"/>
      <c r="C4" s="389"/>
      <c r="D4" s="371"/>
      <c r="E4" s="377"/>
      <c r="F4" s="371"/>
      <c r="G4" s="10" t="s">
        <v>3</v>
      </c>
      <c r="H4" s="11" t="s">
        <v>4</v>
      </c>
      <c r="I4" s="10" t="s">
        <v>3</v>
      </c>
      <c r="J4" s="11" t="s">
        <v>4</v>
      </c>
      <c r="K4" s="10" t="s">
        <v>3</v>
      </c>
      <c r="L4" s="11" t="s">
        <v>4</v>
      </c>
      <c r="M4" s="371"/>
    </row>
    <row r="5" spans="1:13" s="9" customFormat="1" ht="19.5" customHeight="1">
      <c r="A5" s="37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24.75" customHeight="1">
      <c r="A6" s="49">
        <v>1</v>
      </c>
      <c r="B6" s="76"/>
      <c r="C6" s="85" t="s">
        <v>268</v>
      </c>
      <c r="D6" s="79"/>
      <c r="E6" s="79"/>
      <c r="F6" s="305"/>
      <c r="G6" s="305"/>
      <c r="H6" s="305"/>
      <c r="I6" s="305"/>
      <c r="J6" s="305"/>
      <c r="K6" s="305"/>
      <c r="L6" s="79"/>
      <c r="M6" s="79"/>
    </row>
    <row r="7" spans="1:13" ht="24.75" customHeight="1">
      <c r="A7" s="356">
        <v>2</v>
      </c>
      <c r="B7" s="359" t="s">
        <v>269</v>
      </c>
      <c r="C7" s="47" t="s">
        <v>270</v>
      </c>
      <c r="D7" s="49" t="s">
        <v>271</v>
      </c>
      <c r="E7" s="49"/>
      <c r="F7" s="305">
        <v>0.15</v>
      </c>
      <c r="G7" s="305"/>
      <c r="H7" s="305"/>
      <c r="I7" s="305"/>
      <c r="J7" s="305"/>
      <c r="K7" s="305"/>
      <c r="L7" s="49">
        <f>K7*F7</f>
        <v>0</v>
      </c>
      <c r="M7" s="52">
        <f>SUM(M8:M11)</f>
        <v>0</v>
      </c>
    </row>
    <row r="8" spans="1:13" ht="24.75" customHeight="1">
      <c r="A8" s="357"/>
      <c r="B8" s="360"/>
      <c r="C8" s="84" t="s">
        <v>44</v>
      </c>
      <c r="D8" s="49" t="s">
        <v>45</v>
      </c>
      <c r="E8" s="49">
        <v>155</v>
      </c>
      <c r="F8" s="305">
        <f>E8*F7</f>
        <v>23.25</v>
      </c>
      <c r="G8" s="305"/>
      <c r="H8" s="305"/>
      <c r="I8" s="305"/>
      <c r="J8" s="305">
        <f>I8*F8</f>
        <v>0</v>
      </c>
      <c r="K8" s="305"/>
      <c r="L8" s="49"/>
      <c r="M8" s="50">
        <f>L8+J8+H8</f>
        <v>0</v>
      </c>
    </row>
    <row r="9" spans="1:13" ht="24.75" customHeight="1">
      <c r="A9" s="357"/>
      <c r="B9" s="360"/>
      <c r="C9" s="84" t="s">
        <v>263</v>
      </c>
      <c r="D9" s="49" t="s">
        <v>53</v>
      </c>
      <c r="E9" s="49">
        <v>1.73</v>
      </c>
      <c r="F9" s="305">
        <f>E9*F7</f>
        <v>0.2595</v>
      </c>
      <c r="G9" s="305"/>
      <c r="H9" s="305"/>
      <c r="I9" s="305"/>
      <c r="J9" s="305"/>
      <c r="K9" s="305"/>
      <c r="L9" s="50">
        <f>K9*F9</f>
        <v>0</v>
      </c>
      <c r="M9" s="50">
        <f>L9+J9+H9</f>
        <v>0</v>
      </c>
    </row>
    <row r="10" spans="1:13" ht="24.75" customHeight="1">
      <c r="A10" s="357"/>
      <c r="B10" s="360"/>
      <c r="C10" s="84" t="s">
        <v>264</v>
      </c>
      <c r="D10" s="49" t="s">
        <v>53</v>
      </c>
      <c r="E10" s="49">
        <v>1.73</v>
      </c>
      <c r="F10" s="305">
        <f>E10*F7</f>
        <v>0.2595</v>
      </c>
      <c r="G10" s="305"/>
      <c r="H10" s="305"/>
      <c r="I10" s="305"/>
      <c r="J10" s="305"/>
      <c r="K10" s="305"/>
      <c r="L10" s="50">
        <f>K10*F10</f>
        <v>0</v>
      </c>
      <c r="M10" s="50">
        <f>L10+J10+H10</f>
        <v>0</v>
      </c>
    </row>
    <row r="11" spans="1:13" ht="47.25">
      <c r="A11" s="357"/>
      <c r="B11" s="360"/>
      <c r="C11" s="47" t="s">
        <v>272</v>
      </c>
      <c r="D11" s="49" t="s">
        <v>118</v>
      </c>
      <c r="E11" s="49"/>
      <c r="F11" s="305">
        <v>15</v>
      </c>
      <c r="G11" s="305"/>
      <c r="H11" s="305">
        <f>G11*F11</f>
        <v>0</v>
      </c>
      <c r="I11" s="305"/>
      <c r="J11" s="305"/>
      <c r="K11" s="305"/>
      <c r="L11" s="49"/>
      <c r="M11" s="49">
        <f>L11+J11+H11</f>
        <v>0</v>
      </c>
    </row>
    <row r="12" spans="1:13" ht="24.75" customHeight="1">
      <c r="A12" s="356">
        <v>3</v>
      </c>
      <c r="B12" s="359" t="s">
        <v>273</v>
      </c>
      <c r="C12" s="47" t="s">
        <v>274</v>
      </c>
      <c r="D12" s="49" t="s">
        <v>271</v>
      </c>
      <c r="E12" s="49"/>
      <c r="F12" s="305">
        <v>0.15</v>
      </c>
      <c r="G12" s="305"/>
      <c r="H12" s="305"/>
      <c r="I12" s="305"/>
      <c r="J12" s="305"/>
      <c r="K12" s="305"/>
      <c r="L12" s="49">
        <f>K12*F12</f>
        <v>0</v>
      </c>
      <c r="M12" s="52">
        <f>SUM(M13:M16)</f>
        <v>0</v>
      </c>
    </row>
    <row r="13" spans="1:13" ht="24.75" customHeight="1">
      <c r="A13" s="357"/>
      <c r="B13" s="360"/>
      <c r="C13" s="84" t="s">
        <v>44</v>
      </c>
      <c r="D13" s="49" t="s">
        <v>45</v>
      </c>
      <c r="E13" s="49">
        <v>231.9</v>
      </c>
      <c r="F13" s="305">
        <f>E13*F12</f>
        <v>34.785</v>
      </c>
      <c r="G13" s="305"/>
      <c r="H13" s="305"/>
      <c r="I13" s="305"/>
      <c r="J13" s="305">
        <f>I13*F13</f>
        <v>0</v>
      </c>
      <c r="K13" s="305"/>
      <c r="L13" s="49"/>
      <c r="M13" s="50">
        <f>L13+J13+H13</f>
        <v>0</v>
      </c>
    </row>
    <row r="14" spans="1:13" ht="24.75" customHeight="1">
      <c r="A14" s="357"/>
      <c r="B14" s="360"/>
      <c r="C14" s="84" t="s">
        <v>263</v>
      </c>
      <c r="D14" s="49" t="s">
        <v>53</v>
      </c>
      <c r="E14" s="49">
        <v>3.16</v>
      </c>
      <c r="F14" s="305">
        <f>E14*F12</f>
        <v>0.474</v>
      </c>
      <c r="G14" s="305"/>
      <c r="H14" s="305"/>
      <c r="I14" s="305"/>
      <c r="J14" s="305"/>
      <c r="K14" s="305"/>
      <c r="L14" s="50">
        <f>K14*F14</f>
        <v>0</v>
      </c>
      <c r="M14" s="50">
        <f>L14+J14+H14</f>
        <v>0</v>
      </c>
    </row>
    <row r="15" spans="1:13" ht="24.75" customHeight="1">
      <c r="A15" s="357"/>
      <c r="B15" s="360"/>
      <c r="C15" s="84" t="s">
        <v>264</v>
      </c>
      <c r="D15" s="49" t="s">
        <v>53</v>
      </c>
      <c r="E15" s="49">
        <v>3.16</v>
      </c>
      <c r="F15" s="305">
        <f>E15*F12</f>
        <v>0.474</v>
      </c>
      <c r="G15" s="305"/>
      <c r="H15" s="305"/>
      <c r="I15" s="305"/>
      <c r="J15" s="305"/>
      <c r="K15" s="305"/>
      <c r="L15" s="50">
        <f>K15*F15</f>
        <v>0</v>
      </c>
      <c r="M15" s="50">
        <f>L15+J15+H15</f>
        <v>0</v>
      </c>
    </row>
    <row r="16" spans="1:13" ht="37.5" customHeight="1">
      <c r="A16" s="357"/>
      <c r="B16" s="360"/>
      <c r="C16" s="47" t="s">
        <v>275</v>
      </c>
      <c r="D16" s="49" t="s">
        <v>118</v>
      </c>
      <c r="E16" s="49"/>
      <c r="F16" s="305">
        <v>15</v>
      </c>
      <c r="G16" s="305"/>
      <c r="H16" s="305">
        <f>G16*F16</f>
        <v>0</v>
      </c>
      <c r="I16" s="305"/>
      <c r="J16" s="305">
        <f>I16*F16</f>
        <v>0</v>
      </c>
      <c r="K16" s="305"/>
      <c r="L16" s="49">
        <f>K16*F16</f>
        <v>0</v>
      </c>
      <c r="M16" s="49">
        <f>L16+J16+H16</f>
        <v>0</v>
      </c>
    </row>
    <row r="17" spans="1:13" ht="30" customHeight="1">
      <c r="A17" s="356">
        <v>4</v>
      </c>
      <c r="B17" s="409" t="s">
        <v>269</v>
      </c>
      <c r="C17" s="47" t="s">
        <v>417</v>
      </c>
      <c r="D17" s="49" t="s">
        <v>271</v>
      </c>
      <c r="E17" s="49"/>
      <c r="F17" s="305">
        <v>0.09</v>
      </c>
      <c r="G17" s="305"/>
      <c r="H17" s="305"/>
      <c r="I17" s="305"/>
      <c r="J17" s="305"/>
      <c r="K17" s="305"/>
      <c r="L17" s="49">
        <f>K17*F17</f>
        <v>0</v>
      </c>
      <c r="M17" s="52">
        <f>SUM(M18:M21)</f>
        <v>0</v>
      </c>
    </row>
    <row r="18" spans="1:13" ht="21.75" customHeight="1">
      <c r="A18" s="357"/>
      <c r="B18" s="409"/>
      <c r="C18" s="84" t="s">
        <v>44</v>
      </c>
      <c r="D18" s="49" t="s">
        <v>45</v>
      </c>
      <c r="E18" s="49">
        <v>155</v>
      </c>
      <c r="F18" s="305">
        <f>E18*F17</f>
        <v>13.95</v>
      </c>
      <c r="G18" s="305"/>
      <c r="H18" s="305"/>
      <c r="I18" s="305"/>
      <c r="J18" s="305">
        <f>I18*F18</f>
        <v>0</v>
      </c>
      <c r="K18" s="305"/>
      <c r="L18" s="49"/>
      <c r="M18" s="50">
        <f>L18+J18+H18</f>
        <v>0</v>
      </c>
    </row>
    <row r="19" spans="1:13" ht="21.75" customHeight="1">
      <c r="A19" s="357"/>
      <c r="B19" s="409"/>
      <c r="C19" s="84" t="s">
        <v>263</v>
      </c>
      <c r="D19" s="49" t="s">
        <v>53</v>
      </c>
      <c r="E19" s="49">
        <v>1.73</v>
      </c>
      <c r="F19" s="305">
        <f>E19*F17</f>
        <v>0.1557</v>
      </c>
      <c r="G19" s="305"/>
      <c r="H19" s="305"/>
      <c r="I19" s="305"/>
      <c r="J19" s="305"/>
      <c r="K19" s="305"/>
      <c r="L19" s="50">
        <f>K19*F19</f>
        <v>0</v>
      </c>
      <c r="M19" s="50">
        <f>L19+J19+H19</f>
        <v>0</v>
      </c>
    </row>
    <row r="20" spans="1:13" ht="21.75" customHeight="1">
      <c r="A20" s="357"/>
      <c r="B20" s="409"/>
      <c r="C20" s="84" t="s">
        <v>264</v>
      </c>
      <c r="D20" s="49" t="s">
        <v>53</v>
      </c>
      <c r="E20" s="49">
        <v>1.73</v>
      </c>
      <c r="F20" s="305">
        <f>E20*F17</f>
        <v>0.1557</v>
      </c>
      <c r="G20" s="305"/>
      <c r="H20" s="305"/>
      <c r="I20" s="305"/>
      <c r="J20" s="305"/>
      <c r="K20" s="305"/>
      <c r="L20" s="50">
        <f>K20*F20</f>
        <v>0</v>
      </c>
      <c r="M20" s="50">
        <f>L20+J20+H20</f>
        <v>0</v>
      </c>
    </row>
    <row r="21" spans="1:13" ht="32.25" customHeight="1">
      <c r="A21" s="358"/>
      <c r="B21" s="409"/>
      <c r="C21" s="47" t="s">
        <v>418</v>
      </c>
      <c r="D21" s="49" t="s">
        <v>118</v>
      </c>
      <c r="E21" s="49">
        <v>100</v>
      </c>
      <c r="F21" s="305">
        <f>F17*E21</f>
        <v>9</v>
      </c>
      <c r="G21" s="305"/>
      <c r="H21" s="305">
        <f>G21*F21</f>
        <v>0</v>
      </c>
      <c r="I21" s="305"/>
      <c r="J21" s="305"/>
      <c r="K21" s="305"/>
      <c r="L21" s="49"/>
      <c r="M21" s="49">
        <f>L21+J21+H21</f>
        <v>0</v>
      </c>
    </row>
    <row r="22" spans="1:13" ht="36.75" customHeight="1">
      <c r="A22" s="356">
        <v>5</v>
      </c>
      <c r="B22" s="359" t="s">
        <v>273</v>
      </c>
      <c r="C22" s="47" t="s">
        <v>419</v>
      </c>
      <c r="D22" s="49" t="s">
        <v>271</v>
      </c>
      <c r="E22" s="49"/>
      <c r="F22" s="305">
        <v>0.09</v>
      </c>
      <c r="G22" s="305"/>
      <c r="H22" s="305"/>
      <c r="I22" s="305"/>
      <c r="J22" s="305"/>
      <c r="K22" s="305"/>
      <c r="L22" s="49">
        <f>K22*F22</f>
        <v>0</v>
      </c>
      <c r="M22" s="52">
        <f>SUM(M23:M26)</f>
        <v>0</v>
      </c>
    </row>
    <row r="23" spans="1:13" ht="21.75" customHeight="1">
      <c r="A23" s="357"/>
      <c r="B23" s="360"/>
      <c r="C23" s="84" t="s">
        <v>44</v>
      </c>
      <c r="D23" s="49" t="s">
        <v>45</v>
      </c>
      <c r="E23" s="49">
        <v>231.9</v>
      </c>
      <c r="F23" s="305">
        <f>E23*F22</f>
        <v>20.871</v>
      </c>
      <c r="G23" s="305"/>
      <c r="H23" s="305"/>
      <c r="I23" s="305"/>
      <c r="J23" s="305">
        <f>I23*F23</f>
        <v>0</v>
      </c>
      <c r="K23" s="305"/>
      <c r="L23" s="49"/>
      <c r="M23" s="50">
        <f aca="true" t="shared" si="0" ref="M23:M30">L23+J23+H23</f>
        <v>0</v>
      </c>
    </row>
    <row r="24" spans="1:13" ht="21.75" customHeight="1">
      <c r="A24" s="357"/>
      <c r="B24" s="360"/>
      <c r="C24" s="84" t="s">
        <v>263</v>
      </c>
      <c r="D24" s="49" t="s">
        <v>53</v>
      </c>
      <c r="E24" s="49">
        <v>3.16</v>
      </c>
      <c r="F24" s="305">
        <f>E24*F22</f>
        <v>0.2844</v>
      </c>
      <c r="G24" s="305"/>
      <c r="H24" s="305"/>
      <c r="I24" s="305"/>
      <c r="J24" s="305"/>
      <c r="K24" s="305"/>
      <c r="L24" s="50">
        <f aca="true" t="shared" si="1" ref="L24:L30">K24*F24</f>
        <v>0</v>
      </c>
      <c r="M24" s="50">
        <f t="shared" si="0"/>
        <v>0</v>
      </c>
    </row>
    <row r="25" spans="1:13" ht="21.75" customHeight="1">
      <c r="A25" s="357"/>
      <c r="B25" s="360"/>
      <c r="C25" s="84" t="s">
        <v>264</v>
      </c>
      <c r="D25" s="49" t="s">
        <v>53</v>
      </c>
      <c r="E25" s="49">
        <v>3.16</v>
      </c>
      <c r="F25" s="305">
        <f>E25*F22</f>
        <v>0.2844</v>
      </c>
      <c r="G25" s="305"/>
      <c r="H25" s="305"/>
      <c r="I25" s="305"/>
      <c r="J25" s="305"/>
      <c r="K25" s="305"/>
      <c r="L25" s="50">
        <f t="shared" si="1"/>
        <v>0</v>
      </c>
      <c r="M25" s="50">
        <f t="shared" si="0"/>
        <v>0</v>
      </c>
    </row>
    <row r="26" spans="1:13" ht="33.75" customHeight="1">
      <c r="A26" s="358"/>
      <c r="B26" s="360"/>
      <c r="C26" s="47" t="s">
        <v>420</v>
      </c>
      <c r="D26" s="49" t="s">
        <v>118</v>
      </c>
      <c r="E26" s="49">
        <v>100</v>
      </c>
      <c r="F26" s="305">
        <f>F22*E26</f>
        <v>9</v>
      </c>
      <c r="G26" s="305"/>
      <c r="H26" s="305">
        <f>G26*F26</f>
        <v>0</v>
      </c>
      <c r="I26" s="305"/>
      <c r="J26" s="305">
        <f aca="true" t="shared" si="2" ref="J26:J32">I26*F26</f>
        <v>0</v>
      </c>
      <c r="K26" s="305"/>
      <c r="L26" s="49">
        <f t="shared" si="1"/>
        <v>0</v>
      </c>
      <c r="M26" s="49">
        <f t="shared" si="0"/>
        <v>0</v>
      </c>
    </row>
    <row r="27" spans="1:13" ht="24.75" customHeight="1">
      <c r="A27" s="49">
        <v>6</v>
      </c>
      <c r="B27" s="174"/>
      <c r="C27" s="47" t="s">
        <v>325</v>
      </c>
      <c r="D27" s="49" t="s">
        <v>118</v>
      </c>
      <c r="E27" s="49"/>
      <c r="F27" s="305">
        <v>15</v>
      </c>
      <c r="G27" s="305"/>
      <c r="H27" s="305">
        <f>G27*F27</f>
        <v>0</v>
      </c>
      <c r="I27" s="305"/>
      <c r="J27" s="305">
        <f t="shared" si="2"/>
        <v>0</v>
      </c>
      <c r="K27" s="305"/>
      <c r="L27" s="49">
        <f t="shared" si="1"/>
        <v>0</v>
      </c>
      <c r="M27" s="56">
        <f t="shared" si="0"/>
        <v>0</v>
      </c>
    </row>
    <row r="28" spans="1:13" ht="24.75" customHeight="1">
      <c r="A28" s="49">
        <v>7</v>
      </c>
      <c r="B28" s="174"/>
      <c r="C28" s="47" t="s">
        <v>421</v>
      </c>
      <c r="D28" s="49" t="s">
        <v>118</v>
      </c>
      <c r="E28" s="49"/>
      <c r="F28" s="305">
        <v>9</v>
      </c>
      <c r="G28" s="305"/>
      <c r="H28" s="305">
        <f>G28*F28</f>
        <v>0</v>
      </c>
      <c r="I28" s="305"/>
      <c r="J28" s="305">
        <f t="shared" si="2"/>
        <v>0</v>
      </c>
      <c r="K28" s="305"/>
      <c r="L28" s="49">
        <f t="shared" si="1"/>
        <v>0</v>
      </c>
      <c r="M28" s="56">
        <f t="shared" si="0"/>
        <v>0</v>
      </c>
    </row>
    <row r="29" spans="1:13" ht="24.75" customHeight="1">
      <c r="A29" s="49">
        <v>8</v>
      </c>
      <c r="B29" s="174"/>
      <c r="C29" s="84" t="s">
        <v>291</v>
      </c>
      <c r="D29" s="49" t="s">
        <v>431</v>
      </c>
      <c r="E29" s="49"/>
      <c r="F29" s="305">
        <v>1.43</v>
      </c>
      <c r="G29" s="305"/>
      <c r="H29" s="305">
        <f>G29*F29</f>
        <v>0</v>
      </c>
      <c r="I29" s="305"/>
      <c r="J29" s="305">
        <f t="shared" si="2"/>
        <v>0</v>
      </c>
      <c r="K29" s="305"/>
      <c r="L29" s="49">
        <f t="shared" si="1"/>
        <v>0</v>
      </c>
      <c r="M29" s="56">
        <f t="shared" si="0"/>
        <v>0</v>
      </c>
    </row>
    <row r="30" spans="1:13" ht="24.75" customHeight="1">
      <c r="A30" s="49">
        <v>9</v>
      </c>
      <c r="B30" s="174"/>
      <c r="C30" s="84" t="s">
        <v>276</v>
      </c>
      <c r="D30" s="49" t="s">
        <v>118</v>
      </c>
      <c r="E30" s="49"/>
      <c r="F30" s="305">
        <v>15</v>
      </c>
      <c r="G30" s="305"/>
      <c r="H30" s="305">
        <f>G30*F30</f>
        <v>0</v>
      </c>
      <c r="I30" s="305"/>
      <c r="J30" s="305">
        <f t="shared" si="2"/>
        <v>0</v>
      </c>
      <c r="K30" s="305"/>
      <c r="L30" s="49">
        <f t="shared" si="1"/>
        <v>0</v>
      </c>
      <c r="M30" s="56">
        <f t="shared" si="0"/>
        <v>0</v>
      </c>
    </row>
    <row r="31" spans="1:13" ht="39.75" customHeight="1">
      <c r="A31" s="356">
        <v>10</v>
      </c>
      <c r="B31" s="359" t="s">
        <v>277</v>
      </c>
      <c r="C31" s="84" t="s">
        <v>466</v>
      </c>
      <c r="D31" s="49" t="s">
        <v>118</v>
      </c>
      <c r="E31" s="49"/>
      <c r="F31" s="305">
        <v>24</v>
      </c>
      <c r="G31" s="305"/>
      <c r="H31" s="305"/>
      <c r="I31" s="305"/>
      <c r="J31" s="305"/>
      <c r="K31" s="305"/>
      <c r="L31" s="49"/>
      <c r="M31" s="52">
        <f>SUM(M32:M35)</f>
        <v>0</v>
      </c>
    </row>
    <row r="32" spans="1:13" ht="24" customHeight="1">
      <c r="A32" s="357"/>
      <c r="B32" s="360"/>
      <c r="C32" s="84" t="s">
        <v>44</v>
      </c>
      <c r="D32" s="49" t="s">
        <v>45</v>
      </c>
      <c r="E32" s="49">
        <v>1.23</v>
      </c>
      <c r="F32" s="305">
        <f>E32*F31</f>
        <v>29.52</v>
      </c>
      <c r="G32" s="305"/>
      <c r="H32" s="305"/>
      <c r="I32" s="305"/>
      <c r="J32" s="305">
        <f t="shared" si="2"/>
        <v>0</v>
      </c>
      <c r="K32" s="305"/>
      <c r="L32" s="49"/>
      <c r="M32" s="50">
        <f>L32+J32+H32</f>
        <v>0</v>
      </c>
    </row>
    <row r="33" spans="1:13" s="189" customFormat="1" ht="24" customHeight="1">
      <c r="A33" s="357"/>
      <c r="B33" s="360"/>
      <c r="C33" s="84" t="s">
        <v>868</v>
      </c>
      <c r="D33" s="294" t="s">
        <v>118</v>
      </c>
      <c r="E33" s="294">
        <v>1</v>
      </c>
      <c r="F33" s="305">
        <f>F31*E33</f>
        <v>24</v>
      </c>
      <c r="G33" s="305"/>
      <c r="H33" s="305">
        <f>F33*G33</f>
        <v>0</v>
      </c>
      <c r="I33" s="305"/>
      <c r="J33" s="305"/>
      <c r="K33" s="305"/>
      <c r="L33" s="294"/>
      <c r="M33" s="50">
        <f>H33+J33+L33</f>
        <v>0</v>
      </c>
    </row>
    <row r="34" spans="1:13" ht="24" customHeight="1">
      <c r="A34" s="357"/>
      <c r="B34" s="360"/>
      <c r="C34" s="84" t="s">
        <v>263</v>
      </c>
      <c r="D34" s="49" t="s">
        <v>53</v>
      </c>
      <c r="E34" s="49">
        <v>0.015</v>
      </c>
      <c r="F34" s="305">
        <f>E34*F31</f>
        <v>0.36</v>
      </c>
      <c r="G34" s="305"/>
      <c r="H34" s="305"/>
      <c r="I34" s="305"/>
      <c r="J34" s="305"/>
      <c r="K34" s="305"/>
      <c r="L34" s="50">
        <f>K34*F34</f>
        <v>0</v>
      </c>
      <c r="M34" s="50">
        <f>L34+J34+H34</f>
        <v>0</v>
      </c>
    </row>
    <row r="35" spans="1:13" ht="24" customHeight="1">
      <c r="A35" s="358"/>
      <c r="B35" s="361"/>
      <c r="C35" s="84" t="s">
        <v>264</v>
      </c>
      <c r="D35" s="49" t="s">
        <v>53</v>
      </c>
      <c r="E35" s="49">
        <v>0.015</v>
      </c>
      <c r="F35" s="305">
        <f>E35*F31</f>
        <v>0.36</v>
      </c>
      <c r="G35" s="305"/>
      <c r="H35" s="305"/>
      <c r="I35" s="305"/>
      <c r="J35" s="305"/>
      <c r="K35" s="305"/>
      <c r="L35" s="50">
        <f>K35*F35</f>
        <v>0</v>
      </c>
      <c r="M35" s="50">
        <f>L35+J35+H35</f>
        <v>0</v>
      </c>
    </row>
    <row r="36" spans="1:13" ht="34.5" customHeight="1">
      <c r="A36" s="49">
        <v>11</v>
      </c>
      <c r="B36" s="174" t="s">
        <v>187</v>
      </c>
      <c r="C36" s="84" t="s">
        <v>278</v>
      </c>
      <c r="D36" s="49" t="s">
        <v>118</v>
      </c>
      <c r="E36" s="49"/>
      <c r="F36" s="305">
        <v>1</v>
      </c>
      <c r="G36" s="305"/>
      <c r="H36" s="305">
        <f>G36*F36</f>
        <v>0</v>
      </c>
      <c r="I36" s="305"/>
      <c r="J36" s="305">
        <f>I36*F36</f>
        <v>0</v>
      </c>
      <c r="K36" s="305"/>
      <c r="L36" s="49">
        <f>K36*F36</f>
        <v>0</v>
      </c>
      <c r="M36" s="56">
        <f>L36+J36+H36</f>
        <v>0</v>
      </c>
    </row>
    <row r="37" spans="1:13" ht="38.25" customHeight="1">
      <c r="A37" s="49">
        <v>12</v>
      </c>
      <c r="B37" s="174"/>
      <c r="C37" s="183" t="s">
        <v>279</v>
      </c>
      <c r="D37" s="49"/>
      <c r="E37" s="49"/>
      <c r="F37" s="305"/>
      <c r="G37" s="305"/>
      <c r="H37" s="305">
        <f>G37*F37</f>
        <v>0</v>
      </c>
      <c r="I37" s="305"/>
      <c r="J37" s="305">
        <f>I37*F37</f>
        <v>0</v>
      </c>
      <c r="K37" s="305"/>
      <c r="L37" s="49">
        <f>K37*F37</f>
        <v>0</v>
      </c>
      <c r="M37" s="49">
        <f>L37+J37+H37</f>
        <v>0</v>
      </c>
    </row>
    <row r="38" spans="1:13" ht="31.5">
      <c r="A38" s="356">
        <v>13</v>
      </c>
      <c r="B38" s="359" t="s">
        <v>280</v>
      </c>
      <c r="C38" s="84" t="s">
        <v>281</v>
      </c>
      <c r="D38" s="49" t="s">
        <v>430</v>
      </c>
      <c r="E38" s="49"/>
      <c r="F38" s="305">
        <v>0.17</v>
      </c>
      <c r="G38" s="305"/>
      <c r="H38" s="305"/>
      <c r="I38" s="305"/>
      <c r="J38" s="305"/>
      <c r="K38" s="305"/>
      <c r="L38" s="49"/>
      <c r="M38" s="52">
        <f>M39+M40</f>
        <v>0</v>
      </c>
    </row>
    <row r="39" spans="1:13" ht="24.75" customHeight="1">
      <c r="A39" s="357"/>
      <c r="B39" s="360"/>
      <c r="C39" s="84" t="s">
        <v>44</v>
      </c>
      <c r="D39" s="49" t="s">
        <v>45</v>
      </c>
      <c r="E39" s="49">
        <v>15.4</v>
      </c>
      <c r="F39" s="305">
        <f>E39*F38</f>
        <v>2.6180000000000003</v>
      </c>
      <c r="G39" s="305"/>
      <c r="H39" s="305"/>
      <c r="I39" s="305"/>
      <c r="J39" s="305">
        <f>I39*F39</f>
        <v>0</v>
      </c>
      <c r="K39" s="305"/>
      <c r="L39" s="49"/>
      <c r="M39" s="50">
        <f>L39+J39+H39</f>
        <v>0</v>
      </c>
    </row>
    <row r="40" spans="1:13" ht="24.75" customHeight="1">
      <c r="A40" s="358"/>
      <c r="B40" s="361"/>
      <c r="C40" s="84" t="s">
        <v>282</v>
      </c>
      <c r="D40" s="49" t="s">
        <v>53</v>
      </c>
      <c r="E40" s="49">
        <v>72.6</v>
      </c>
      <c r="F40" s="305">
        <f>E40*F38</f>
        <v>12.342</v>
      </c>
      <c r="G40" s="305"/>
      <c r="H40" s="305"/>
      <c r="I40" s="305"/>
      <c r="J40" s="305"/>
      <c r="K40" s="305"/>
      <c r="L40" s="50">
        <f>K40*F40</f>
        <v>0</v>
      </c>
      <c r="M40" s="50">
        <f>L40+J40+H40</f>
        <v>0</v>
      </c>
    </row>
    <row r="41" spans="1:13" ht="24.75" customHeight="1">
      <c r="A41" s="356">
        <v>14</v>
      </c>
      <c r="B41" s="359" t="s">
        <v>283</v>
      </c>
      <c r="C41" s="84" t="s">
        <v>284</v>
      </c>
      <c r="D41" s="49" t="s">
        <v>267</v>
      </c>
      <c r="E41" s="49"/>
      <c r="F41" s="305">
        <v>6.7</v>
      </c>
      <c r="G41" s="305"/>
      <c r="H41" s="305"/>
      <c r="I41" s="305"/>
      <c r="J41" s="305"/>
      <c r="K41" s="305"/>
      <c r="L41" s="49"/>
      <c r="M41" s="52">
        <f>SUM(M42:M51)</f>
        <v>0</v>
      </c>
    </row>
    <row r="42" spans="1:13" ht="24.75" customHeight="1">
      <c r="A42" s="357"/>
      <c r="B42" s="360"/>
      <c r="C42" s="84" t="s">
        <v>44</v>
      </c>
      <c r="D42" s="49" t="s">
        <v>45</v>
      </c>
      <c r="E42" s="49">
        <v>19.8</v>
      </c>
      <c r="F42" s="305">
        <f>E42*F41</f>
        <v>132.66</v>
      </c>
      <c r="G42" s="305"/>
      <c r="H42" s="305"/>
      <c r="I42" s="90"/>
      <c r="J42" s="305">
        <f>I42*F42</f>
        <v>0</v>
      </c>
      <c r="K42" s="305"/>
      <c r="L42" s="49"/>
      <c r="M42" s="50">
        <f aca="true" t="shared" si="3" ref="M42:M51">L42+J42+H42</f>
        <v>0</v>
      </c>
    </row>
    <row r="43" spans="1:13" ht="24.75" customHeight="1">
      <c r="A43" s="357"/>
      <c r="B43" s="360"/>
      <c r="C43" s="84" t="s">
        <v>263</v>
      </c>
      <c r="D43" s="49" t="s">
        <v>53</v>
      </c>
      <c r="E43" s="49">
        <v>3.07</v>
      </c>
      <c r="F43" s="305">
        <f>E43*F41</f>
        <v>20.569</v>
      </c>
      <c r="G43" s="305"/>
      <c r="H43" s="305"/>
      <c r="I43" s="305"/>
      <c r="J43" s="305"/>
      <c r="K43" s="305"/>
      <c r="L43" s="50">
        <f>K43*F43</f>
        <v>0</v>
      </c>
      <c r="M43" s="50">
        <f t="shared" si="3"/>
        <v>0</v>
      </c>
    </row>
    <row r="44" spans="1:13" ht="24.75" customHeight="1">
      <c r="A44" s="357"/>
      <c r="B44" s="360"/>
      <c r="C44" s="84" t="s">
        <v>264</v>
      </c>
      <c r="D44" s="49" t="s">
        <v>53</v>
      </c>
      <c r="E44" s="49">
        <v>4.07</v>
      </c>
      <c r="F44" s="305">
        <f>E44*F41</f>
        <v>27.269000000000002</v>
      </c>
      <c r="G44" s="305"/>
      <c r="H44" s="305"/>
      <c r="I44" s="305"/>
      <c r="J44" s="305"/>
      <c r="K44" s="305"/>
      <c r="L44" s="50">
        <f>K44*F44</f>
        <v>0</v>
      </c>
      <c r="M44" s="50">
        <f t="shared" si="3"/>
        <v>0</v>
      </c>
    </row>
    <row r="45" spans="1:13" ht="24.75" customHeight="1">
      <c r="A45" s="357"/>
      <c r="B45" s="360"/>
      <c r="C45" s="84" t="s">
        <v>467</v>
      </c>
      <c r="D45" s="49" t="s">
        <v>92</v>
      </c>
      <c r="E45" s="49"/>
      <c r="F45" s="305">
        <v>258.3</v>
      </c>
      <c r="G45" s="305"/>
      <c r="H45" s="305">
        <f aca="true" t="shared" si="4" ref="H45:H51">G45*F45</f>
        <v>0</v>
      </c>
      <c r="I45" s="305"/>
      <c r="J45" s="305"/>
      <c r="K45" s="305"/>
      <c r="L45" s="49"/>
      <c r="M45" s="49">
        <f t="shared" si="3"/>
        <v>0</v>
      </c>
    </row>
    <row r="46" spans="1:13" ht="24.75" customHeight="1">
      <c r="A46" s="357"/>
      <c r="B46" s="360"/>
      <c r="C46" s="84" t="s">
        <v>468</v>
      </c>
      <c r="D46" s="49" t="s">
        <v>92</v>
      </c>
      <c r="E46" s="49"/>
      <c r="F46" s="305">
        <v>73.3</v>
      </c>
      <c r="G46" s="305"/>
      <c r="H46" s="305">
        <f t="shared" si="4"/>
        <v>0</v>
      </c>
      <c r="I46" s="305"/>
      <c r="J46" s="305"/>
      <c r="K46" s="305"/>
      <c r="L46" s="49"/>
      <c r="M46" s="49">
        <f t="shared" si="3"/>
        <v>0</v>
      </c>
    </row>
    <row r="47" spans="1:13" ht="24.75" customHeight="1">
      <c r="A47" s="357"/>
      <c r="B47" s="360"/>
      <c r="C47" s="84" t="s">
        <v>469</v>
      </c>
      <c r="D47" s="49" t="s">
        <v>92</v>
      </c>
      <c r="E47" s="49"/>
      <c r="F47" s="305">
        <v>160</v>
      </c>
      <c r="G47" s="305"/>
      <c r="H47" s="305">
        <f t="shared" si="4"/>
        <v>0</v>
      </c>
      <c r="I47" s="305"/>
      <c r="J47" s="305"/>
      <c r="K47" s="305"/>
      <c r="L47" s="49"/>
      <c r="M47" s="49">
        <f t="shared" si="3"/>
        <v>0</v>
      </c>
    </row>
    <row r="48" spans="1:13" ht="24.75" customHeight="1">
      <c r="A48" s="357"/>
      <c r="B48" s="360"/>
      <c r="C48" s="84" t="s">
        <v>470</v>
      </c>
      <c r="D48" s="49" t="s">
        <v>92</v>
      </c>
      <c r="E48" s="49"/>
      <c r="F48" s="194">
        <v>86.7</v>
      </c>
      <c r="G48" s="305"/>
      <c r="H48" s="305">
        <f t="shared" si="4"/>
        <v>0</v>
      </c>
      <c r="I48" s="305"/>
      <c r="J48" s="305"/>
      <c r="K48" s="305"/>
      <c r="L48" s="49"/>
      <c r="M48" s="49">
        <f>L48+J48+H48</f>
        <v>0</v>
      </c>
    </row>
    <row r="49" spans="1:13" ht="24.75" customHeight="1">
      <c r="A49" s="357"/>
      <c r="B49" s="360"/>
      <c r="C49" s="84" t="s">
        <v>471</v>
      </c>
      <c r="D49" s="49" t="s">
        <v>92</v>
      </c>
      <c r="E49" s="49"/>
      <c r="F49" s="194">
        <v>21.7</v>
      </c>
      <c r="G49" s="305"/>
      <c r="H49" s="305">
        <f t="shared" si="4"/>
        <v>0</v>
      </c>
      <c r="I49" s="305"/>
      <c r="J49" s="305"/>
      <c r="K49" s="305"/>
      <c r="L49" s="49"/>
      <c r="M49" s="49">
        <f>L49+J49+H49</f>
        <v>0</v>
      </c>
    </row>
    <row r="50" spans="1:13" ht="24.75" customHeight="1">
      <c r="A50" s="357"/>
      <c r="B50" s="360"/>
      <c r="C50" s="84" t="s">
        <v>472</v>
      </c>
      <c r="D50" s="49" t="s">
        <v>92</v>
      </c>
      <c r="E50" s="49"/>
      <c r="F50" s="194">
        <v>66.7</v>
      </c>
      <c r="G50" s="305"/>
      <c r="H50" s="305">
        <f t="shared" si="4"/>
        <v>0</v>
      </c>
      <c r="I50" s="305"/>
      <c r="J50" s="305"/>
      <c r="K50" s="305"/>
      <c r="L50" s="49"/>
      <c r="M50" s="49">
        <f>L50+J50+H50</f>
        <v>0</v>
      </c>
    </row>
    <row r="51" spans="1:13" ht="24.75" customHeight="1">
      <c r="A51" s="358"/>
      <c r="B51" s="361"/>
      <c r="C51" s="84" t="s">
        <v>473</v>
      </c>
      <c r="D51" s="49" t="s">
        <v>92</v>
      </c>
      <c r="E51" s="49"/>
      <c r="F51" s="305">
        <v>200</v>
      </c>
      <c r="G51" s="305"/>
      <c r="H51" s="305">
        <f t="shared" si="4"/>
        <v>0</v>
      </c>
      <c r="I51" s="305"/>
      <c r="J51" s="305"/>
      <c r="K51" s="305"/>
      <c r="L51" s="49"/>
      <c r="M51" s="49">
        <f t="shared" si="3"/>
        <v>0</v>
      </c>
    </row>
    <row r="52" spans="1:13" ht="24.75" customHeight="1">
      <c r="A52" s="357">
        <v>15</v>
      </c>
      <c r="B52" s="359" t="s">
        <v>265</v>
      </c>
      <c r="C52" s="84" t="s">
        <v>266</v>
      </c>
      <c r="D52" s="49" t="s">
        <v>267</v>
      </c>
      <c r="E52" s="49"/>
      <c r="F52" s="305">
        <v>6.7</v>
      </c>
      <c r="G52" s="305"/>
      <c r="H52" s="305"/>
      <c r="I52" s="305"/>
      <c r="J52" s="305"/>
      <c r="K52" s="305"/>
      <c r="L52" s="49"/>
      <c r="M52" s="52">
        <f>SUM(M53:M56)</f>
        <v>0</v>
      </c>
    </row>
    <row r="53" spans="1:13" ht="24.75" customHeight="1">
      <c r="A53" s="357"/>
      <c r="B53" s="360"/>
      <c r="C53" s="84" t="s">
        <v>44</v>
      </c>
      <c r="D53" s="49" t="s">
        <v>45</v>
      </c>
      <c r="E53" s="49">
        <v>39.4</v>
      </c>
      <c r="F53" s="305">
        <f>E53*F52</f>
        <v>263.98</v>
      </c>
      <c r="G53" s="305"/>
      <c r="H53" s="305"/>
      <c r="I53" s="90"/>
      <c r="J53" s="305">
        <f>I53*F53</f>
        <v>0</v>
      </c>
      <c r="K53" s="305"/>
      <c r="L53" s="49"/>
      <c r="M53" s="50">
        <f>L53+J53+H53</f>
        <v>0</v>
      </c>
    </row>
    <row r="54" spans="1:13" ht="24.75" customHeight="1">
      <c r="A54" s="357"/>
      <c r="B54" s="360"/>
      <c r="C54" s="84" t="s">
        <v>263</v>
      </c>
      <c r="D54" s="49" t="s">
        <v>53</v>
      </c>
      <c r="E54" s="49">
        <v>4.19</v>
      </c>
      <c r="F54" s="305">
        <f>E54*F52</f>
        <v>28.073000000000004</v>
      </c>
      <c r="G54" s="305"/>
      <c r="H54" s="305"/>
      <c r="I54" s="305"/>
      <c r="J54" s="305"/>
      <c r="K54" s="305"/>
      <c r="L54" s="50">
        <f>K54*F54</f>
        <v>0</v>
      </c>
      <c r="M54" s="50">
        <f>L54+J54+H54</f>
        <v>0</v>
      </c>
    </row>
    <row r="55" spans="1:13" ht="24.75" customHeight="1">
      <c r="A55" s="357"/>
      <c r="B55" s="360"/>
      <c r="C55" s="84" t="s">
        <v>264</v>
      </c>
      <c r="D55" s="49" t="s">
        <v>53</v>
      </c>
      <c r="E55" s="49">
        <v>4.19</v>
      </c>
      <c r="F55" s="305">
        <f>E55*F52</f>
        <v>28.073000000000004</v>
      </c>
      <c r="G55" s="305"/>
      <c r="H55" s="305"/>
      <c r="I55" s="305"/>
      <c r="J55" s="305"/>
      <c r="K55" s="305"/>
      <c r="L55" s="50">
        <f>K55*F55</f>
        <v>0</v>
      </c>
      <c r="M55" s="50">
        <f>L55+J55+H55</f>
        <v>0</v>
      </c>
    </row>
    <row r="56" spans="1:13" ht="24.75" customHeight="1">
      <c r="A56" s="358"/>
      <c r="B56" s="361"/>
      <c r="C56" s="84" t="s">
        <v>285</v>
      </c>
      <c r="D56" s="49" t="s">
        <v>92</v>
      </c>
      <c r="E56" s="49"/>
      <c r="F56" s="305">
        <v>550</v>
      </c>
      <c r="G56" s="305"/>
      <c r="H56" s="305">
        <f>G56*F56</f>
        <v>0</v>
      </c>
      <c r="I56" s="305"/>
      <c r="J56" s="305"/>
      <c r="K56" s="305"/>
      <c r="L56" s="49"/>
      <c r="M56" s="49">
        <f>L56+J56+H56</f>
        <v>0</v>
      </c>
    </row>
    <row r="57" spans="1:13" ht="24.75" customHeight="1">
      <c r="A57" s="356">
        <v>16</v>
      </c>
      <c r="B57" s="359" t="s">
        <v>286</v>
      </c>
      <c r="C57" s="84" t="s">
        <v>287</v>
      </c>
      <c r="D57" s="49" t="s">
        <v>118</v>
      </c>
      <c r="E57" s="49"/>
      <c r="F57" s="305">
        <v>24</v>
      </c>
      <c r="G57" s="305"/>
      <c r="H57" s="305"/>
      <c r="I57" s="305"/>
      <c r="J57" s="305"/>
      <c r="K57" s="305"/>
      <c r="L57" s="49"/>
      <c r="M57" s="52">
        <f>SUM(M58:M62)</f>
        <v>0</v>
      </c>
    </row>
    <row r="58" spans="1:13" ht="24.75" customHeight="1">
      <c r="A58" s="357"/>
      <c r="B58" s="360"/>
      <c r="C58" s="84" t="s">
        <v>44</v>
      </c>
      <c r="D58" s="49" t="s">
        <v>45</v>
      </c>
      <c r="E58" s="49">
        <v>8.9</v>
      </c>
      <c r="F58" s="305">
        <f>E58*F57</f>
        <v>213.60000000000002</v>
      </c>
      <c r="G58" s="305"/>
      <c r="H58" s="305"/>
      <c r="I58" s="305"/>
      <c r="J58" s="305">
        <f>I58*F58</f>
        <v>0</v>
      </c>
      <c r="K58" s="305"/>
      <c r="L58" s="49"/>
      <c r="M58" s="50">
        <f>L58+J58+H58</f>
        <v>0</v>
      </c>
    </row>
    <row r="59" spans="1:13" ht="24.75" customHeight="1">
      <c r="A59" s="357"/>
      <c r="B59" s="360"/>
      <c r="C59" s="84" t="s">
        <v>867</v>
      </c>
      <c r="D59" s="49" t="s">
        <v>53</v>
      </c>
      <c r="E59" s="49">
        <v>4.81</v>
      </c>
      <c r="F59" s="305">
        <f>E59*F57</f>
        <v>115.44</v>
      </c>
      <c r="G59" s="305"/>
      <c r="H59" s="305"/>
      <c r="I59" s="305"/>
      <c r="J59" s="305"/>
      <c r="K59" s="305"/>
      <c r="L59" s="50">
        <f>K59*F59</f>
        <v>0</v>
      </c>
      <c r="M59" s="50">
        <f>L59+J59+H59</f>
        <v>0</v>
      </c>
    </row>
    <row r="60" spans="1:13" ht="24.75" customHeight="1">
      <c r="A60" s="357"/>
      <c r="B60" s="360"/>
      <c r="C60" s="84" t="s">
        <v>46</v>
      </c>
      <c r="D60" s="49" t="s">
        <v>16</v>
      </c>
      <c r="E60" s="49">
        <v>1.66</v>
      </c>
      <c r="F60" s="305">
        <f>E60*F57</f>
        <v>39.839999999999996</v>
      </c>
      <c r="G60" s="305"/>
      <c r="H60" s="305">
        <f>G60*F60</f>
        <v>0</v>
      </c>
      <c r="I60" s="305"/>
      <c r="J60" s="305"/>
      <c r="K60" s="305"/>
      <c r="L60" s="50"/>
      <c r="M60" s="50">
        <f>L60+J60+H60</f>
        <v>0</v>
      </c>
    </row>
    <row r="61" spans="1:13" ht="38.25" customHeight="1">
      <c r="A61" s="357"/>
      <c r="B61" s="360"/>
      <c r="C61" s="84" t="s">
        <v>288</v>
      </c>
      <c r="D61" s="49" t="s">
        <v>118</v>
      </c>
      <c r="E61" s="49"/>
      <c r="F61" s="305">
        <v>24</v>
      </c>
      <c r="G61" s="305"/>
      <c r="H61" s="305">
        <f>G61*F61</f>
        <v>0</v>
      </c>
      <c r="I61" s="305"/>
      <c r="J61" s="305">
        <f>I61*F61</f>
        <v>0</v>
      </c>
      <c r="K61" s="305"/>
      <c r="L61" s="49">
        <f>K61*F61</f>
        <v>0</v>
      </c>
      <c r="M61" s="49">
        <f>L61+J61+H61</f>
        <v>0</v>
      </c>
    </row>
    <row r="62" spans="1:13" ht="24.75" customHeight="1">
      <c r="A62" s="358"/>
      <c r="B62" s="361"/>
      <c r="C62" s="84" t="s">
        <v>289</v>
      </c>
      <c r="D62" s="49" t="s">
        <v>92</v>
      </c>
      <c r="E62" s="49"/>
      <c r="F62" s="305">
        <v>24.3</v>
      </c>
      <c r="G62" s="305"/>
      <c r="H62" s="305">
        <f>G62*F62</f>
        <v>0</v>
      </c>
      <c r="I62" s="305"/>
      <c r="J62" s="305">
        <f>I62*F62</f>
        <v>0</v>
      </c>
      <c r="K62" s="305"/>
      <c r="L62" s="49">
        <f>K62*F62</f>
        <v>0</v>
      </c>
      <c r="M62" s="49">
        <f>L62+J62+H62</f>
        <v>0</v>
      </c>
    </row>
    <row r="63" spans="1:13" ht="24.75" customHeight="1">
      <c r="A63" s="356">
        <v>17</v>
      </c>
      <c r="B63" s="359" t="s">
        <v>290</v>
      </c>
      <c r="C63" s="84" t="s">
        <v>326</v>
      </c>
      <c r="D63" s="49" t="s">
        <v>118</v>
      </c>
      <c r="E63" s="49"/>
      <c r="F63" s="305">
        <v>1</v>
      </c>
      <c r="G63" s="86"/>
      <c r="H63" s="86"/>
      <c r="I63" s="305"/>
      <c r="J63" s="305"/>
      <c r="K63" s="305"/>
      <c r="L63" s="49"/>
      <c r="M63" s="52">
        <f>M64</f>
        <v>0</v>
      </c>
    </row>
    <row r="64" spans="1:13" ht="24.75" customHeight="1">
      <c r="A64" s="357"/>
      <c r="B64" s="360"/>
      <c r="C64" s="84" t="s">
        <v>44</v>
      </c>
      <c r="D64" s="49" t="s">
        <v>45</v>
      </c>
      <c r="E64" s="49">
        <v>0.8</v>
      </c>
      <c r="F64" s="305">
        <f>E64*F63</f>
        <v>0.8</v>
      </c>
      <c r="G64" s="305"/>
      <c r="H64" s="305"/>
      <c r="I64" s="305"/>
      <c r="J64" s="305">
        <f>I64*F64</f>
        <v>0</v>
      </c>
      <c r="K64" s="305"/>
      <c r="L64" s="49"/>
      <c r="M64" s="50">
        <f>L64+J64+H64</f>
        <v>0</v>
      </c>
    </row>
    <row r="65" spans="1:13" ht="24.75" customHeight="1">
      <c r="A65" s="358"/>
      <c r="B65" s="174"/>
      <c r="C65" s="183" t="s">
        <v>372</v>
      </c>
      <c r="D65" s="49"/>
      <c r="E65" s="49"/>
      <c r="F65" s="305"/>
      <c r="G65" s="305"/>
      <c r="H65" s="305"/>
      <c r="I65" s="305"/>
      <c r="J65" s="305"/>
      <c r="K65" s="305"/>
      <c r="L65" s="49"/>
      <c r="M65" s="49"/>
    </row>
    <row r="66" spans="1:13" s="189" customFormat="1" ht="24.75" customHeight="1">
      <c r="A66" s="356" t="s">
        <v>823</v>
      </c>
      <c r="B66" s="350" t="s">
        <v>280</v>
      </c>
      <c r="C66" s="192" t="s">
        <v>819</v>
      </c>
      <c r="D66" s="190" t="s">
        <v>57</v>
      </c>
      <c r="E66" s="190"/>
      <c r="F66" s="190">
        <v>292</v>
      </c>
      <c r="G66" s="190"/>
      <c r="H66" s="305"/>
      <c r="I66" s="305"/>
      <c r="J66" s="305"/>
      <c r="K66" s="305"/>
      <c r="L66" s="191"/>
      <c r="M66" s="52">
        <f>M67+M68</f>
        <v>0</v>
      </c>
    </row>
    <row r="67" spans="1:13" s="189" customFormat="1" ht="24.75" customHeight="1">
      <c r="A67" s="357"/>
      <c r="B67" s="351"/>
      <c r="C67" s="192" t="s">
        <v>120</v>
      </c>
      <c r="D67" s="190" t="s">
        <v>45</v>
      </c>
      <c r="E67" s="190">
        <v>0.0154</v>
      </c>
      <c r="F67" s="190">
        <f>F66*E67</f>
        <v>4.4968</v>
      </c>
      <c r="G67" s="190"/>
      <c r="H67" s="305"/>
      <c r="I67" s="305"/>
      <c r="J67" s="50">
        <f>I67*F67</f>
        <v>0</v>
      </c>
      <c r="K67" s="50"/>
      <c r="L67" s="50"/>
      <c r="M67" s="50">
        <f>H67+J67+L67</f>
        <v>0</v>
      </c>
    </row>
    <row r="68" spans="1:13" s="189" customFormat="1" ht="24.75" customHeight="1">
      <c r="A68" s="358"/>
      <c r="B68" s="352"/>
      <c r="C68" s="192" t="s">
        <v>282</v>
      </c>
      <c r="D68" s="190" t="s">
        <v>53</v>
      </c>
      <c r="E68" s="190">
        <v>0.0726</v>
      </c>
      <c r="F68" s="66">
        <f>F66*E68</f>
        <v>21.199199999999998</v>
      </c>
      <c r="G68" s="190"/>
      <c r="H68" s="305"/>
      <c r="I68" s="305"/>
      <c r="J68" s="305"/>
      <c r="K68" s="305"/>
      <c r="L68" s="50">
        <f>K68*F68</f>
        <v>0</v>
      </c>
      <c r="M68" s="50">
        <f>H68+J68+L68</f>
        <v>0</v>
      </c>
    </row>
    <row r="69" spans="1:13" s="189" customFormat="1" ht="24.75" customHeight="1">
      <c r="A69" s="412">
        <v>18</v>
      </c>
      <c r="B69" s="350" t="s">
        <v>815</v>
      </c>
      <c r="C69" s="192" t="s">
        <v>820</v>
      </c>
      <c r="D69" s="190" t="s">
        <v>57</v>
      </c>
      <c r="E69" s="190"/>
      <c r="F69" s="190">
        <v>54</v>
      </c>
      <c r="G69" s="190"/>
      <c r="H69" s="305"/>
      <c r="I69" s="305"/>
      <c r="J69" s="305"/>
      <c r="K69" s="305"/>
      <c r="L69" s="191"/>
      <c r="M69" s="52">
        <f>M70+M71</f>
        <v>0</v>
      </c>
    </row>
    <row r="70" spans="1:13" ht="24.75" customHeight="1">
      <c r="A70" s="412"/>
      <c r="B70" s="351"/>
      <c r="C70" s="192" t="s">
        <v>44</v>
      </c>
      <c r="D70" s="190" t="s">
        <v>45</v>
      </c>
      <c r="E70" s="190">
        <v>1.8</v>
      </c>
      <c r="F70" s="190">
        <f>F69*E70</f>
        <v>97.2</v>
      </c>
      <c r="G70" s="190"/>
      <c r="H70" s="305"/>
      <c r="I70" s="305"/>
      <c r="J70" s="305">
        <f>I70*F70</f>
        <v>0</v>
      </c>
      <c r="K70" s="305"/>
      <c r="L70" s="191"/>
      <c r="M70" s="50">
        <f>H70+J70+L70</f>
        <v>0</v>
      </c>
    </row>
    <row r="71" spans="1:13" s="189" customFormat="1" ht="24.75" customHeight="1">
      <c r="A71" s="412"/>
      <c r="B71" s="352"/>
      <c r="C71" s="192" t="s">
        <v>723</v>
      </c>
      <c r="D71" s="190" t="s">
        <v>57</v>
      </c>
      <c r="E71" s="190">
        <v>1.1</v>
      </c>
      <c r="F71" s="190">
        <f>F69*E71</f>
        <v>59.400000000000006</v>
      </c>
      <c r="G71" s="190"/>
      <c r="H71" s="305">
        <f>G71*F71</f>
        <v>0</v>
      </c>
      <c r="I71" s="305"/>
      <c r="J71" s="305"/>
      <c r="K71" s="305"/>
      <c r="L71" s="191"/>
      <c r="M71" s="50">
        <f>H71+J71+L71</f>
        <v>0</v>
      </c>
    </row>
    <row r="72" spans="1:13" s="189" customFormat="1" ht="24.75" customHeight="1">
      <c r="A72" s="412">
        <v>19</v>
      </c>
      <c r="B72" s="350" t="s">
        <v>821</v>
      </c>
      <c r="C72" s="192" t="s">
        <v>822</v>
      </c>
      <c r="D72" s="190" t="s">
        <v>57</v>
      </c>
      <c r="E72" s="190"/>
      <c r="F72" s="190">
        <v>97</v>
      </c>
      <c r="G72" s="190"/>
      <c r="H72" s="191"/>
      <c r="I72" s="191"/>
      <c r="J72" s="191"/>
      <c r="K72" s="191"/>
      <c r="L72" s="191"/>
      <c r="M72" s="52">
        <f>M73</f>
        <v>0</v>
      </c>
    </row>
    <row r="73" spans="1:13" ht="24.75" customHeight="1">
      <c r="A73" s="412"/>
      <c r="B73" s="352"/>
      <c r="C73" s="192" t="s">
        <v>44</v>
      </c>
      <c r="D73" s="190" t="s">
        <v>57</v>
      </c>
      <c r="E73" s="190">
        <v>1</v>
      </c>
      <c r="F73" s="190">
        <f>F72*E73</f>
        <v>97</v>
      </c>
      <c r="G73" s="190"/>
      <c r="H73" s="191"/>
      <c r="I73" s="191"/>
      <c r="J73" s="191">
        <f>I73*F73</f>
        <v>0</v>
      </c>
      <c r="K73" s="191"/>
      <c r="L73" s="191"/>
      <c r="M73" s="50">
        <f>H73+J73+L73</f>
        <v>0</v>
      </c>
    </row>
    <row r="74" spans="1:13" ht="21" customHeight="1">
      <c r="A74" s="157">
        <v>20</v>
      </c>
      <c r="B74" s="36"/>
      <c r="C74" s="26" t="s">
        <v>292</v>
      </c>
      <c r="D74" s="4"/>
      <c r="E74" s="4"/>
      <c r="F74" s="4"/>
      <c r="G74" s="4"/>
      <c r="H74" s="23">
        <f>SUM(H6:H73)</f>
        <v>0</v>
      </c>
      <c r="I74" s="23"/>
      <c r="J74" s="23">
        <f>SUM(J6:J73)</f>
        <v>0</v>
      </c>
      <c r="K74" s="23"/>
      <c r="L74" s="6">
        <f>SUM(L6:L73)</f>
        <v>0</v>
      </c>
      <c r="M74" s="6">
        <f>L74+J74+H74</f>
        <v>0</v>
      </c>
    </row>
    <row r="75" spans="1:13" s="189" customFormat="1" ht="21" customHeight="1">
      <c r="A75" s="157"/>
      <c r="B75" s="36"/>
      <c r="C75" s="26" t="s">
        <v>853</v>
      </c>
      <c r="D75" s="4"/>
      <c r="E75" s="4"/>
      <c r="F75" s="4"/>
      <c r="G75" s="4"/>
      <c r="H75" s="23"/>
      <c r="I75" s="23"/>
      <c r="J75" s="23"/>
      <c r="K75" s="23"/>
      <c r="L75" s="6"/>
      <c r="M75" s="6">
        <f>M72+M69+M66</f>
        <v>0</v>
      </c>
    </row>
    <row r="76" spans="1:13" ht="27" customHeight="1">
      <c r="A76" s="160">
        <v>21</v>
      </c>
      <c r="B76" s="35"/>
      <c r="C76" s="123" t="s">
        <v>894</v>
      </c>
      <c r="D76" s="89" t="s">
        <v>8</v>
      </c>
      <c r="E76" s="89"/>
      <c r="F76" s="89"/>
      <c r="G76" s="21"/>
      <c r="H76" s="21"/>
      <c r="I76" s="21"/>
      <c r="J76" s="21"/>
      <c r="K76" s="21"/>
      <c r="L76" s="21"/>
      <c r="M76" s="28">
        <f>M75*F76/100</f>
        <v>0</v>
      </c>
    </row>
    <row r="77" spans="1:13" ht="39.75" customHeight="1">
      <c r="A77" s="160">
        <v>22</v>
      </c>
      <c r="B77" s="35"/>
      <c r="C77" s="124" t="s">
        <v>895</v>
      </c>
      <c r="D77" s="21" t="s">
        <v>8</v>
      </c>
      <c r="E77" s="21"/>
      <c r="F77" s="21"/>
      <c r="G77" s="21"/>
      <c r="H77" s="21"/>
      <c r="I77" s="21"/>
      <c r="J77" s="21"/>
      <c r="K77" s="21"/>
      <c r="L77" s="21"/>
      <c r="M77" s="28">
        <f>(J74-J73-J70-J67)*0.75</f>
        <v>0</v>
      </c>
    </row>
    <row r="78" spans="1:15" ht="27" customHeight="1">
      <c r="A78" s="160">
        <v>23</v>
      </c>
      <c r="B78" s="35"/>
      <c r="C78" s="29" t="s">
        <v>4</v>
      </c>
      <c r="D78" s="21"/>
      <c r="E78" s="21"/>
      <c r="F78" s="21"/>
      <c r="G78" s="21"/>
      <c r="H78" s="21"/>
      <c r="I78" s="21"/>
      <c r="J78" s="21"/>
      <c r="K78" s="21"/>
      <c r="L78" s="21"/>
      <c r="M78" s="30">
        <f>M77+M76+M74</f>
        <v>0</v>
      </c>
      <c r="O78" s="255"/>
    </row>
    <row r="79" spans="1:13" ht="27" customHeight="1">
      <c r="A79" s="160">
        <v>24</v>
      </c>
      <c r="B79" s="35"/>
      <c r="C79" s="27" t="s">
        <v>896</v>
      </c>
      <c r="D79" s="21" t="s">
        <v>8</v>
      </c>
      <c r="E79" s="21"/>
      <c r="F79" s="21"/>
      <c r="G79" s="21"/>
      <c r="H79" s="21"/>
      <c r="I79" s="21"/>
      <c r="J79" s="21"/>
      <c r="K79" s="21"/>
      <c r="L79" s="21"/>
      <c r="M79" s="28">
        <f>M78*F79/100</f>
        <v>0</v>
      </c>
    </row>
    <row r="80" spans="1:13" ht="27" customHeight="1">
      <c r="A80" s="160">
        <v>25</v>
      </c>
      <c r="B80" s="35"/>
      <c r="C80" s="27" t="s">
        <v>293</v>
      </c>
      <c r="D80" s="21"/>
      <c r="E80" s="21"/>
      <c r="F80" s="21"/>
      <c r="G80" s="21"/>
      <c r="H80" s="21"/>
      <c r="I80" s="21"/>
      <c r="J80" s="21"/>
      <c r="K80" s="21"/>
      <c r="L80" s="21"/>
      <c r="M80" s="28"/>
    </row>
    <row r="81" spans="1:13" ht="27" customHeight="1">
      <c r="A81" s="149">
        <v>26</v>
      </c>
      <c r="B81" s="158"/>
      <c r="C81" s="151" t="s">
        <v>243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9">
        <f>M80+M79+M78</f>
        <v>0</v>
      </c>
    </row>
    <row r="82" spans="1:13" ht="18.75" customHeight="1">
      <c r="A82" s="410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</row>
    <row r="83" spans="1:13" ht="26.25" customHeight="1">
      <c r="A83" s="411"/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</row>
    <row r="84" spans="1:13" ht="18.75" customHeight="1">
      <c r="A84" s="411"/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</row>
    <row r="85" spans="1:13" ht="22.5" customHeight="1">
      <c r="A85" s="411"/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</row>
    <row r="86" spans="1:13" ht="24" customHeight="1">
      <c r="A86" s="411"/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</row>
    <row r="87" spans="1:13" ht="24" customHeight="1">
      <c r="A87" s="411"/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</row>
    <row r="88" spans="1:13" ht="24" customHeight="1">
      <c r="A88" s="411"/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</row>
    <row r="89" spans="1:13" ht="24" customHeight="1">
      <c r="A89" s="411"/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</row>
  </sheetData>
  <sheetProtection/>
  <mergeCells count="40"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A66:A68"/>
    <mergeCell ref="A69:A71"/>
    <mergeCell ref="A72:A73"/>
    <mergeCell ref="B66:B68"/>
    <mergeCell ref="K3:L3"/>
    <mergeCell ref="M3:M4"/>
    <mergeCell ref="A7:A11"/>
    <mergeCell ref="B7:B11"/>
    <mergeCell ref="A12:A16"/>
    <mergeCell ref="B12:B16"/>
    <mergeCell ref="A38:A40"/>
    <mergeCell ref="B38:B40"/>
    <mergeCell ref="A63:A65"/>
    <mergeCell ref="B63:B64"/>
    <mergeCell ref="A82:M85"/>
    <mergeCell ref="A86:M89"/>
    <mergeCell ref="A41:A51"/>
    <mergeCell ref="B41:B51"/>
    <mergeCell ref="A52:A56"/>
    <mergeCell ref="B52:B56"/>
    <mergeCell ref="B69:B71"/>
    <mergeCell ref="B72:B73"/>
    <mergeCell ref="B17:B21"/>
    <mergeCell ref="B22:B26"/>
    <mergeCell ref="A17:A21"/>
    <mergeCell ref="A22:A26"/>
    <mergeCell ref="A57:A62"/>
    <mergeCell ref="B57:B62"/>
    <mergeCell ref="A31:A35"/>
    <mergeCell ref="B31:B35"/>
  </mergeCells>
  <printOptions/>
  <pageMargins left="0.38" right="0.7" top="0.75" bottom="0.75" header="0.3" footer="0.3"/>
  <pageSetup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O227"/>
  <sheetViews>
    <sheetView zoomScale="90" zoomScaleNormal="90" zoomScalePageLayoutView="0" workbookViewId="0" topLeftCell="A1">
      <selection activeCell="A197" sqref="A197:M200"/>
    </sheetView>
  </sheetViews>
  <sheetFormatPr defaultColWidth="9.140625" defaultRowHeight="15"/>
  <cols>
    <col min="1" max="1" width="5.140625" style="87" customWidth="1"/>
    <col min="2" max="2" width="11.140625" style="9" customWidth="1"/>
    <col min="3" max="3" width="60.57421875" style="0" customWidth="1"/>
    <col min="4" max="4" width="8.7109375" style="0" customWidth="1"/>
    <col min="6" max="6" width="10.57421875" style="0" customWidth="1"/>
    <col min="7" max="7" width="9.8515625" style="9" customWidth="1"/>
    <col min="8" max="8" width="13.8515625" style="0" customWidth="1"/>
    <col min="9" max="9" width="10.8515625" style="0" customWidth="1"/>
    <col min="10" max="10" width="11.57421875" style="0" customWidth="1"/>
    <col min="11" max="11" width="12.00390625" style="0" customWidth="1"/>
    <col min="12" max="12" width="11.8515625" style="0" customWidth="1"/>
    <col min="13" max="13" width="14.8515625" style="0" customWidth="1"/>
  </cols>
  <sheetData>
    <row r="1" spans="1:13" ht="72" customHeight="1">
      <c r="A1" s="320" t="s">
        <v>883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9" customFormat="1" ht="33.75" customHeight="1">
      <c r="A2" s="413" t="s">
        <v>337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s="9" customFormat="1" ht="20.25" customHeight="1">
      <c r="A3" s="374" t="s">
        <v>7</v>
      </c>
      <c r="B3" s="376" t="s">
        <v>41</v>
      </c>
      <c r="C3" s="388" t="s">
        <v>9</v>
      </c>
      <c r="D3" s="370" t="s">
        <v>0</v>
      </c>
      <c r="E3" s="376" t="s">
        <v>41</v>
      </c>
      <c r="F3" s="370" t="s">
        <v>1</v>
      </c>
      <c r="G3" s="368" t="s">
        <v>2</v>
      </c>
      <c r="H3" s="369"/>
      <c r="I3" s="368" t="s">
        <v>5</v>
      </c>
      <c r="J3" s="369"/>
      <c r="K3" s="368" t="s">
        <v>6</v>
      </c>
      <c r="L3" s="369"/>
      <c r="M3" s="370" t="s">
        <v>4</v>
      </c>
    </row>
    <row r="4" spans="1:13" s="9" customFormat="1" ht="31.5" customHeight="1">
      <c r="A4" s="375"/>
      <c r="B4" s="377"/>
      <c r="C4" s="389"/>
      <c r="D4" s="371"/>
      <c r="E4" s="377"/>
      <c r="F4" s="371"/>
      <c r="G4" s="10" t="s">
        <v>3</v>
      </c>
      <c r="H4" s="11" t="s">
        <v>4</v>
      </c>
      <c r="I4" s="10" t="s">
        <v>3</v>
      </c>
      <c r="J4" s="11" t="s">
        <v>4</v>
      </c>
      <c r="K4" s="10" t="s">
        <v>3</v>
      </c>
      <c r="L4" s="11" t="s">
        <v>4</v>
      </c>
      <c r="M4" s="371"/>
    </row>
    <row r="5" spans="1:13" s="9" customFormat="1" ht="31.5" customHeight="1">
      <c r="A5" s="37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s="9" customFormat="1" ht="32.25" customHeight="1">
      <c r="A6" s="37">
        <v>1</v>
      </c>
      <c r="B6" s="37"/>
      <c r="C6" s="38" t="s">
        <v>244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9" customFormat="1" ht="54" customHeight="1">
      <c r="A7" s="356">
        <v>2</v>
      </c>
      <c r="B7" s="353" t="s">
        <v>427</v>
      </c>
      <c r="C7" s="47" t="s">
        <v>338</v>
      </c>
      <c r="D7" s="49" t="s">
        <v>433</v>
      </c>
      <c r="E7" s="49"/>
      <c r="F7" s="49">
        <v>0.7</v>
      </c>
      <c r="G7" s="56"/>
      <c r="H7" s="49"/>
      <c r="I7" s="49"/>
      <c r="J7" s="49"/>
      <c r="K7" s="303"/>
      <c r="L7" s="49"/>
      <c r="M7" s="52">
        <f>M8+M9</f>
        <v>0</v>
      </c>
    </row>
    <row r="8" spans="1:13" s="9" customFormat="1" ht="26.25" customHeight="1">
      <c r="A8" s="357"/>
      <c r="B8" s="354"/>
      <c r="C8" s="47" t="s">
        <v>44</v>
      </c>
      <c r="D8" s="49" t="s">
        <v>45</v>
      </c>
      <c r="E8" s="49">
        <v>9.96</v>
      </c>
      <c r="F8" s="49">
        <f>F7*E8</f>
        <v>6.972</v>
      </c>
      <c r="G8" s="56"/>
      <c r="H8" s="49"/>
      <c r="I8" s="49"/>
      <c r="J8" s="49">
        <f>I8*F8</f>
        <v>0</v>
      </c>
      <c r="K8" s="303"/>
      <c r="L8" s="49"/>
      <c r="M8" s="50">
        <f>L8+J8+H8</f>
        <v>0</v>
      </c>
    </row>
    <row r="9" spans="1:13" s="9" customFormat="1" ht="26.25" customHeight="1">
      <c r="A9" s="358"/>
      <c r="B9" s="355"/>
      <c r="C9" s="47" t="s">
        <v>247</v>
      </c>
      <c r="D9" s="49" t="s">
        <v>53</v>
      </c>
      <c r="E9" s="49">
        <v>22.3</v>
      </c>
      <c r="F9" s="49">
        <f>E9*F7</f>
        <v>15.61</v>
      </c>
      <c r="G9" s="56"/>
      <c r="H9" s="49"/>
      <c r="I9" s="49"/>
      <c r="J9" s="49"/>
      <c r="K9" s="303"/>
      <c r="L9" s="50">
        <f>K9*F9</f>
        <v>0</v>
      </c>
      <c r="M9" s="50">
        <f>L9+J9+H9</f>
        <v>0</v>
      </c>
    </row>
    <row r="10" spans="1:13" s="9" customFormat="1" ht="56.25" customHeight="1">
      <c r="A10" s="356">
        <v>3</v>
      </c>
      <c r="B10" s="359" t="s">
        <v>50</v>
      </c>
      <c r="C10" s="47" t="s">
        <v>339</v>
      </c>
      <c r="D10" s="49" t="s">
        <v>433</v>
      </c>
      <c r="E10" s="49"/>
      <c r="F10" s="49">
        <v>0.35</v>
      </c>
      <c r="G10" s="56"/>
      <c r="H10" s="49"/>
      <c r="I10" s="49"/>
      <c r="J10" s="49"/>
      <c r="K10" s="303"/>
      <c r="L10" s="50"/>
      <c r="M10" s="52">
        <f>M11+M12+M13</f>
        <v>0</v>
      </c>
    </row>
    <row r="11" spans="1:13" s="9" customFormat="1" ht="26.25" customHeight="1">
      <c r="A11" s="357"/>
      <c r="B11" s="360"/>
      <c r="C11" s="47" t="s">
        <v>44</v>
      </c>
      <c r="D11" s="49" t="s">
        <v>45</v>
      </c>
      <c r="E11" s="49">
        <v>13.2</v>
      </c>
      <c r="F11" s="49">
        <f>F10*E11</f>
        <v>4.619999999999999</v>
      </c>
      <c r="G11" s="56"/>
      <c r="H11" s="49"/>
      <c r="I11" s="49"/>
      <c r="J11" s="49">
        <f>I11*F11</f>
        <v>0</v>
      </c>
      <c r="K11" s="303"/>
      <c r="L11" s="50"/>
      <c r="M11" s="50">
        <f>L11+J11+H11</f>
        <v>0</v>
      </c>
    </row>
    <row r="12" spans="1:13" s="9" customFormat="1" ht="26.25" customHeight="1">
      <c r="A12" s="357"/>
      <c r="B12" s="360"/>
      <c r="C12" s="47" t="s">
        <v>247</v>
      </c>
      <c r="D12" s="49" t="s">
        <v>53</v>
      </c>
      <c r="E12" s="49">
        <v>29.5</v>
      </c>
      <c r="F12" s="49">
        <f>E12*F10</f>
        <v>10.325</v>
      </c>
      <c r="G12" s="56"/>
      <c r="H12" s="49"/>
      <c r="I12" s="49"/>
      <c r="J12" s="49"/>
      <c r="K12" s="303"/>
      <c r="L12" s="50">
        <f>K12*F12</f>
        <v>0</v>
      </c>
      <c r="M12" s="50">
        <f>L12+J12+H12</f>
        <v>0</v>
      </c>
    </row>
    <row r="13" spans="1:13" s="9" customFormat="1" ht="26.25" customHeight="1">
      <c r="A13" s="357"/>
      <c r="B13" s="360"/>
      <c r="C13" s="47" t="s">
        <v>249</v>
      </c>
      <c r="D13" s="49" t="s">
        <v>54</v>
      </c>
      <c r="E13" s="49">
        <v>1750</v>
      </c>
      <c r="F13" s="49">
        <f>E13*F10</f>
        <v>612.5</v>
      </c>
      <c r="G13" s="56"/>
      <c r="H13" s="49"/>
      <c r="I13" s="49"/>
      <c r="J13" s="49"/>
      <c r="K13" s="303"/>
      <c r="L13" s="50">
        <f>K13*F13</f>
        <v>0</v>
      </c>
      <c r="M13" s="50">
        <f>L13+J13+H13</f>
        <v>0</v>
      </c>
    </row>
    <row r="14" spans="1:13" s="9" customFormat="1" ht="30" customHeight="1">
      <c r="A14" s="356">
        <v>4</v>
      </c>
      <c r="B14" s="409" t="s">
        <v>250</v>
      </c>
      <c r="C14" s="54" t="s">
        <v>251</v>
      </c>
      <c r="D14" s="49" t="s">
        <v>433</v>
      </c>
      <c r="E14" s="49"/>
      <c r="F14" s="49">
        <v>0.5</v>
      </c>
      <c r="G14" s="56"/>
      <c r="H14" s="49"/>
      <c r="I14" s="49"/>
      <c r="J14" s="49"/>
      <c r="K14" s="303"/>
      <c r="L14" s="49"/>
      <c r="M14" s="52">
        <f>M15</f>
        <v>0</v>
      </c>
    </row>
    <row r="15" spans="1:13" s="9" customFormat="1" ht="30" customHeight="1">
      <c r="A15" s="358"/>
      <c r="B15" s="409"/>
      <c r="C15" s="54" t="s">
        <v>252</v>
      </c>
      <c r="D15" s="49" t="s">
        <v>53</v>
      </c>
      <c r="E15" s="49">
        <v>1.05</v>
      </c>
      <c r="F15" s="49">
        <f>F14*E15</f>
        <v>0.525</v>
      </c>
      <c r="G15" s="56"/>
      <c r="H15" s="49"/>
      <c r="I15" s="49"/>
      <c r="J15" s="49"/>
      <c r="K15" s="303"/>
      <c r="L15" s="49">
        <f>K15*F15</f>
        <v>0</v>
      </c>
      <c r="M15" s="50">
        <f>L15+J15+H15</f>
        <v>0</v>
      </c>
    </row>
    <row r="16" spans="1:13" s="9" customFormat="1" ht="30" customHeight="1">
      <c r="A16" s="356" t="s">
        <v>817</v>
      </c>
      <c r="B16" s="359" t="s">
        <v>815</v>
      </c>
      <c r="C16" s="60" t="s">
        <v>816</v>
      </c>
      <c r="D16" s="303" t="s">
        <v>57</v>
      </c>
      <c r="E16" s="303"/>
      <c r="F16" s="53">
        <v>52.8</v>
      </c>
      <c r="G16" s="56"/>
      <c r="H16" s="303"/>
      <c r="I16" s="303"/>
      <c r="J16" s="303"/>
      <c r="K16" s="303"/>
      <c r="L16" s="50"/>
      <c r="M16" s="52">
        <f>M17+M18</f>
        <v>0</v>
      </c>
    </row>
    <row r="17" spans="1:13" s="9" customFormat="1" ht="30" customHeight="1">
      <c r="A17" s="357"/>
      <c r="B17" s="360"/>
      <c r="C17" s="60" t="s">
        <v>44</v>
      </c>
      <c r="D17" s="303" t="s">
        <v>45</v>
      </c>
      <c r="E17" s="303">
        <v>1.8</v>
      </c>
      <c r="F17" s="53">
        <f>F16*E17</f>
        <v>95.03999999999999</v>
      </c>
      <c r="G17" s="56"/>
      <c r="H17" s="303"/>
      <c r="I17" s="303"/>
      <c r="J17" s="303">
        <f>F17*I17</f>
        <v>0</v>
      </c>
      <c r="K17" s="303"/>
      <c r="L17" s="50"/>
      <c r="M17" s="50">
        <f>H17+J17+L17</f>
        <v>0</v>
      </c>
    </row>
    <row r="18" spans="1:13" s="9" customFormat="1" ht="30" customHeight="1">
      <c r="A18" s="358"/>
      <c r="B18" s="361"/>
      <c r="C18" s="60" t="s">
        <v>678</v>
      </c>
      <c r="D18" s="303" t="s">
        <v>57</v>
      </c>
      <c r="E18" s="303">
        <v>1.1</v>
      </c>
      <c r="F18" s="53">
        <f>F16*E18</f>
        <v>58.08</v>
      </c>
      <c r="G18" s="303"/>
      <c r="H18" s="303">
        <f>F18*G18</f>
        <v>0</v>
      </c>
      <c r="I18" s="303"/>
      <c r="J18" s="303"/>
      <c r="K18" s="303"/>
      <c r="L18" s="50"/>
      <c r="M18" s="50">
        <f>H18+J18+L18</f>
        <v>0</v>
      </c>
    </row>
    <row r="19" spans="1:13" s="9" customFormat="1" ht="31.5" customHeight="1">
      <c r="A19" s="49">
        <v>5</v>
      </c>
      <c r="B19" s="174"/>
      <c r="C19" s="62" t="s">
        <v>253</v>
      </c>
      <c r="D19" s="145"/>
      <c r="E19" s="145"/>
      <c r="F19" s="49"/>
      <c r="G19" s="49"/>
      <c r="H19" s="49"/>
      <c r="I19" s="49"/>
      <c r="J19" s="49"/>
      <c r="K19" s="303"/>
      <c r="L19" s="49"/>
      <c r="M19" s="50"/>
    </row>
    <row r="20" spans="1:13" s="9" customFormat="1" ht="37.5" customHeight="1">
      <c r="A20" s="356">
        <v>6</v>
      </c>
      <c r="B20" s="414" t="s">
        <v>344</v>
      </c>
      <c r="C20" s="47" t="s">
        <v>340</v>
      </c>
      <c r="D20" s="57" t="s">
        <v>255</v>
      </c>
      <c r="E20" s="57"/>
      <c r="F20" s="57">
        <v>0.076</v>
      </c>
      <c r="G20" s="56"/>
      <c r="H20" s="56"/>
      <c r="I20" s="56"/>
      <c r="J20" s="56"/>
      <c r="K20" s="56"/>
      <c r="L20" s="56"/>
      <c r="M20" s="52">
        <f>SUM(M21:M24)</f>
        <v>0</v>
      </c>
    </row>
    <row r="21" spans="1:13" s="9" customFormat="1" ht="21.75" customHeight="1">
      <c r="A21" s="357"/>
      <c r="B21" s="415"/>
      <c r="C21" s="47" t="s">
        <v>44</v>
      </c>
      <c r="D21" s="49" t="s">
        <v>45</v>
      </c>
      <c r="E21" s="49">
        <v>245</v>
      </c>
      <c r="F21" s="49">
        <f>F20*E21</f>
        <v>18.62</v>
      </c>
      <c r="G21" s="56"/>
      <c r="H21" s="49"/>
      <c r="I21" s="90"/>
      <c r="J21" s="49">
        <f>I21*F21</f>
        <v>0</v>
      </c>
      <c r="K21" s="303"/>
      <c r="L21" s="50"/>
      <c r="M21" s="50">
        <f>L21+J21+H21</f>
        <v>0</v>
      </c>
    </row>
    <row r="22" spans="1:13" s="9" customFormat="1" ht="21.75" customHeight="1">
      <c r="A22" s="357"/>
      <c r="B22" s="415"/>
      <c r="C22" s="47" t="s">
        <v>68</v>
      </c>
      <c r="D22" s="49" t="s">
        <v>186</v>
      </c>
      <c r="E22" s="49">
        <v>109</v>
      </c>
      <c r="F22" s="49">
        <f>E22*F20</f>
        <v>8.283999999999999</v>
      </c>
      <c r="G22" s="56"/>
      <c r="H22" s="49"/>
      <c r="I22" s="49"/>
      <c r="J22" s="49"/>
      <c r="K22" s="303"/>
      <c r="L22" s="50">
        <f>K22*F22</f>
        <v>0</v>
      </c>
      <c r="M22" s="50">
        <f>L22+J22+H22</f>
        <v>0</v>
      </c>
    </row>
    <row r="23" spans="1:13" s="9" customFormat="1" ht="21.75" customHeight="1">
      <c r="A23" s="357"/>
      <c r="B23" s="415"/>
      <c r="C23" s="47" t="s">
        <v>123</v>
      </c>
      <c r="D23" s="49" t="s">
        <v>186</v>
      </c>
      <c r="E23" s="49">
        <v>8.88</v>
      </c>
      <c r="F23" s="49">
        <f>E23*F20</f>
        <v>0.67488</v>
      </c>
      <c r="G23" s="57"/>
      <c r="H23" s="49">
        <f>G23*F23</f>
        <v>0</v>
      </c>
      <c r="I23" s="49"/>
      <c r="J23" s="49"/>
      <c r="K23" s="303"/>
      <c r="L23" s="50"/>
      <c r="M23" s="50">
        <f>L23+J23+H23</f>
        <v>0</v>
      </c>
    </row>
    <row r="24" spans="1:13" s="9" customFormat="1" ht="37.5" customHeight="1">
      <c r="A24" s="358"/>
      <c r="B24" s="416"/>
      <c r="C24" s="47" t="s">
        <v>340</v>
      </c>
      <c r="D24" s="145" t="s">
        <v>257</v>
      </c>
      <c r="E24" s="145"/>
      <c r="F24" s="49">
        <v>76.3</v>
      </c>
      <c r="G24" s="49"/>
      <c r="H24" s="49">
        <f>G24*F24</f>
        <v>0</v>
      </c>
      <c r="I24" s="49"/>
      <c r="J24" s="49"/>
      <c r="K24" s="303"/>
      <c r="L24" s="49"/>
      <c r="M24" s="49">
        <f>L24+J24+H24</f>
        <v>0</v>
      </c>
    </row>
    <row r="25" spans="1:13" s="9" customFormat="1" ht="35.25" customHeight="1">
      <c r="A25" s="356">
        <v>7</v>
      </c>
      <c r="B25" s="359" t="s">
        <v>497</v>
      </c>
      <c r="C25" s="47" t="s">
        <v>498</v>
      </c>
      <c r="D25" s="49" t="s">
        <v>259</v>
      </c>
      <c r="E25" s="49"/>
      <c r="F25" s="49">
        <v>0.15</v>
      </c>
      <c r="G25" s="49"/>
      <c r="H25" s="49"/>
      <c r="I25" s="49"/>
      <c r="J25" s="49"/>
      <c r="K25" s="303"/>
      <c r="L25" s="49"/>
      <c r="M25" s="52">
        <f>SUM(M26:M29)</f>
        <v>0</v>
      </c>
    </row>
    <row r="26" spans="1:13" s="9" customFormat="1" ht="26.25" customHeight="1">
      <c r="A26" s="357"/>
      <c r="B26" s="360"/>
      <c r="C26" s="47" t="s">
        <v>44</v>
      </c>
      <c r="D26" s="49" t="s">
        <v>45</v>
      </c>
      <c r="E26" s="49">
        <v>181</v>
      </c>
      <c r="F26" s="49">
        <f>F25*E26</f>
        <v>27.15</v>
      </c>
      <c r="G26" s="56"/>
      <c r="H26" s="49"/>
      <c r="I26" s="90"/>
      <c r="J26" s="49">
        <f>I26*F26</f>
        <v>0</v>
      </c>
      <c r="K26" s="303"/>
      <c r="L26" s="50"/>
      <c r="M26" s="50">
        <f>L26+J26+H26</f>
        <v>0</v>
      </c>
    </row>
    <row r="27" spans="1:13" s="9" customFormat="1" ht="26.25" customHeight="1">
      <c r="A27" s="357"/>
      <c r="B27" s="360"/>
      <c r="C27" s="47" t="s">
        <v>68</v>
      </c>
      <c r="D27" s="49" t="s">
        <v>186</v>
      </c>
      <c r="E27" s="49">
        <v>92.1</v>
      </c>
      <c r="F27" s="49">
        <f>E27*F25</f>
        <v>13.815</v>
      </c>
      <c r="G27" s="56"/>
      <c r="H27" s="49"/>
      <c r="I27" s="49"/>
      <c r="J27" s="49"/>
      <c r="K27" s="303"/>
      <c r="L27" s="50">
        <f>K27*F27</f>
        <v>0</v>
      </c>
      <c r="M27" s="50">
        <f>L27+J27+H27</f>
        <v>0</v>
      </c>
    </row>
    <row r="28" spans="1:13" s="9" customFormat="1" ht="26.25" customHeight="1">
      <c r="A28" s="357"/>
      <c r="B28" s="360"/>
      <c r="C28" s="47" t="s">
        <v>123</v>
      </c>
      <c r="D28" s="49" t="s">
        <v>186</v>
      </c>
      <c r="E28" s="49">
        <v>5.16</v>
      </c>
      <c r="F28" s="49">
        <f>E28*F25</f>
        <v>0.774</v>
      </c>
      <c r="G28" s="56"/>
      <c r="H28" s="49">
        <f>G28*F28</f>
        <v>0</v>
      </c>
      <c r="I28" s="49"/>
      <c r="J28" s="49"/>
      <c r="K28" s="303"/>
      <c r="L28" s="50"/>
      <c r="M28" s="50">
        <f>L28+J28+H28</f>
        <v>0</v>
      </c>
    </row>
    <row r="29" spans="1:13" s="9" customFormat="1" ht="39" customHeight="1">
      <c r="A29" s="358"/>
      <c r="B29" s="361"/>
      <c r="C29" s="47" t="s">
        <v>498</v>
      </c>
      <c r="D29" s="49" t="s">
        <v>257</v>
      </c>
      <c r="E29" s="49"/>
      <c r="F29" s="49">
        <v>152.5</v>
      </c>
      <c r="G29" s="49"/>
      <c r="H29" s="49">
        <f>G29*F29</f>
        <v>0</v>
      </c>
      <c r="I29" s="49"/>
      <c r="J29" s="49"/>
      <c r="K29" s="303"/>
      <c r="L29" s="49"/>
      <c r="M29" s="49">
        <f>L29+J29+H29</f>
        <v>0</v>
      </c>
    </row>
    <row r="30" spans="1:13" s="9" customFormat="1" ht="39" customHeight="1">
      <c r="A30" s="356">
        <v>8</v>
      </c>
      <c r="B30" s="359" t="s">
        <v>345</v>
      </c>
      <c r="C30" s="47" t="s">
        <v>341</v>
      </c>
      <c r="D30" s="145" t="s">
        <v>255</v>
      </c>
      <c r="E30" s="145"/>
      <c r="F30" s="49">
        <v>0.15</v>
      </c>
      <c r="G30" s="49"/>
      <c r="H30" s="49"/>
      <c r="I30" s="49"/>
      <c r="J30" s="49"/>
      <c r="K30" s="303"/>
      <c r="L30" s="49"/>
      <c r="M30" s="52">
        <f>SUM(M31:M34)</f>
        <v>0</v>
      </c>
    </row>
    <row r="31" spans="1:13" s="9" customFormat="1" ht="29.25" customHeight="1">
      <c r="A31" s="357"/>
      <c r="B31" s="360"/>
      <c r="C31" s="47" t="s">
        <v>44</v>
      </c>
      <c r="D31" s="49" t="s">
        <v>45</v>
      </c>
      <c r="E31" s="49">
        <v>119</v>
      </c>
      <c r="F31" s="49">
        <f>F30*E31</f>
        <v>17.849999999999998</v>
      </c>
      <c r="G31" s="56"/>
      <c r="H31" s="49"/>
      <c r="I31" s="90"/>
      <c r="J31" s="49">
        <f>I31*F31</f>
        <v>0</v>
      </c>
      <c r="K31" s="303"/>
      <c r="L31" s="50"/>
      <c r="M31" s="50">
        <f>L31+J31+H31</f>
        <v>0</v>
      </c>
    </row>
    <row r="32" spans="1:13" s="9" customFormat="1" ht="29.25" customHeight="1">
      <c r="A32" s="357"/>
      <c r="B32" s="360"/>
      <c r="C32" s="47" t="s">
        <v>68</v>
      </c>
      <c r="D32" s="49" t="s">
        <v>186</v>
      </c>
      <c r="E32" s="49">
        <v>67.5</v>
      </c>
      <c r="F32" s="49">
        <f>E32*F30</f>
        <v>10.125</v>
      </c>
      <c r="G32" s="56"/>
      <c r="H32" s="49"/>
      <c r="I32" s="49"/>
      <c r="J32" s="49"/>
      <c r="K32" s="303"/>
      <c r="L32" s="50">
        <f>K32*F32</f>
        <v>0</v>
      </c>
      <c r="M32" s="50">
        <f>L32+J32+H32</f>
        <v>0</v>
      </c>
    </row>
    <row r="33" spans="1:13" s="9" customFormat="1" ht="29.25" customHeight="1">
      <c r="A33" s="357"/>
      <c r="B33" s="360"/>
      <c r="C33" s="47" t="s">
        <v>123</v>
      </c>
      <c r="D33" s="49" t="s">
        <v>186</v>
      </c>
      <c r="E33" s="49">
        <v>2.16</v>
      </c>
      <c r="F33" s="49">
        <f>E33*F30</f>
        <v>0.324</v>
      </c>
      <c r="G33" s="56"/>
      <c r="H33" s="49">
        <f>G33*F33</f>
        <v>0</v>
      </c>
      <c r="I33" s="49"/>
      <c r="J33" s="49"/>
      <c r="K33" s="303"/>
      <c r="L33" s="50"/>
      <c r="M33" s="50">
        <f>L33+J33+H33</f>
        <v>0</v>
      </c>
    </row>
    <row r="34" spans="1:13" s="9" customFormat="1" ht="39" customHeight="1">
      <c r="A34" s="357"/>
      <c r="B34" s="361"/>
      <c r="C34" s="47" t="s">
        <v>341</v>
      </c>
      <c r="D34" s="145" t="s">
        <v>311</v>
      </c>
      <c r="E34" s="145"/>
      <c r="F34" s="49">
        <v>152</v>
      </c>
      <c r="G34" s="49"/>
      <c r="H34" s="49">
        <f>G34*F34</f>
        <v>0</v>
      </c>
      <c r="I34" s="49"/>
      <c r="J34" s="49"/>
      <c r="K34" s="303"/>
      <c r="L34" s="49"/>
      <c r="M34" s="50">
        <f>L34+J34+H34</f>
        <v>0</v>
      </c>
    </row>
    <row r="35" spans="1:13" s="9" customFormat="1" ht="38.25" customHeight="1">
      <c r="A35" s="356">
        <v>9</v>
      </c>
      <c r="B35" s="350" t="s">
        <v>346</v>
      </c>
      <c r="C35" s="60" t="s">
        <v>874</v>
      </c>
      <c r="D35" s="190" t="s">
        <v>118</v>
      </c>
      <c r="E35" s="190"/>
      <c r="F35" s="190">
        <v>3</v>
      </c>
      <c r="G35" s="190"/>
      <c r="H35" s="303"/>
      <c r="I35" s="303"/>
      <c r="J35" s="303"/>
      <c r="K35" s="303"/>
      <c r="L35" s="303"/>
      <c r="M35" s="52">
        <f>M36+M37+M38+M39</f>
        <v>0</v>
      </c>
    </row>
    <row r="36" spans="1:13" s="9" customFormat="1" ht="29.25" customHeight="1">
      <c r="A36" s="357"/>
      <c r="B36" s="351"/>
      <c r="C36" s="47" t="s">
        <v>44</v>
      </c>
      <c r="D36" s="303" t="s">
        <v>45</v>
      </c>
      <c r="E36" s="303">
        <v>1.78</v>
      </c>
      <c r="F36" s="303">
        <f>F35*E36</f>
        <v>5.34</v>
      </c>
      <c r="G36" s="56"/>
      <c r="H36" s="303"/>
      <c r="I36" s="90"/>
      <c r="J36" s="303">
        <f>I36*F36</f>
        <v>0</v>
      </c>
      <c r="K36" s="303"/>
      <c r="L36" s="50"/>
      <c r="M36" s="50">
        <f>L36+J36+H36</f>
        <v>0</v>
      </c>
    </row>
    <row r="37" spans="1:13" s="9" customFormat="1" ht="29.25" customHeight="1">
      <c r="A37" s="357"/>
      <c r="B37" s="351"/>
      <c r="C37" s="47" t="s">
        <v>68</v>
      </c>
      <c r="D37" s="303" t="s">
        <v>186</v>
      </c>
      <c r="E37" s="303">
        <v>0.12</v>
      </c>
      <c r="F37" s="303">
        <f>E37*F35</f>
        <v>0.36</v>
      </c>
      <c r="G37" s="56"/>
      <c r="H37" s="303"/>
      <c r="I37" s="303"/>
      <c r="J37" s="303"/>
      <c r="K37" s="303"/>
      <c r="L37" s="50">
        <f>K37*F37</f>
        <v>0</v>
      </c>
      <c r="M37" s="50">
        <f>L37+J37+H37</f>
        <v>0</v>
      </c>
    </row>
    <row r="38" spans="1:13" s="9" customFormat="1" ht="29.25" customHeight="1">
      <c r="A38" s="357"/>
      <c r="B38" s="351"/>
      <c r="C38" s="47" t="s">
        <v>123</v>
      </c>
      <c r="D38" s="303" t="s">
        <v>186</v>
      </c>
      <c r="E38" s="303">
        <v>1.13</v>
      </c>
      <c r="F38" s="303">
        <f>E38*F35</f>
        <v>3.3899999999999997</v>
      </c>
      <c r="G38" s="303"/>
      <c r="H38" s="303">
        <f>G38*F38</f>
        <v>0</v>
      </c>
      <c r="I38" s="303"/>
      <c r="J38" s="303"/>
      <c r="K38" s="303"/>
      <c r="L38" s="50"/>
      <c r="M38" s="50">
        <f>L38+J38+H38</f>
        <v>0</v>
      </c>
    </row>
    <row r="39" spans="1:13" s="9" customFormat="1" ht="29.25" customHeight="1">
      <c r="A39" s="358"/>
      <c r="B39" s="301"/>
      <c r="C39" s="47" t="s">
        <v>873</v>
      </c>
      <c r="D39" s="303" t="s">
        <v>118</v>
      </c>
      <c r="E39" s="303">
        <v>1</v>
      </c>
      <c r="F39" s="303">
        <f>E39*F35</f>
        <v>3</v>
      </c>
      <c r="G39" s="303"/>
      <c r="H39" s="303">
        <f>F39*G39</f>
        <v>0</v>
      </c>
      <c r="I39" s="303"/>
      <c r="J39" s="303"/>
      <c r="K39" s="303"/>
      <c r="L39" s="50"/>
      <c r="M39" s="50">
        <f>H39+J39+L39</f>
        <v>0</v>
      </c>
    </row>
    <row r="40" spans="1:13" s="9" customFormat="1" ht="26.25" customHeight="1">
      <c r="A40" s="49">
        <v>10</v>
      </c>
      <c r="B40" s="73" t="s">
        <v>187</v>
      </c>
      <c r="C40" s="47" t="s">
        <v>415</v>
      </c>
      <c r="D40" s="145" t="s">
        <v>118</v>
      </c>
      <c r="E40" s="145"/>
      <c r="F40" s="145">
        <v>1</v>
      </c>
      <c r="G40" s="145"/>
      <c r="H40" s="49">
        <f>G40*F40</f>
        <v>0</v>
      </c>
      <c r="I40" s="49"/>
      <c r="J40" s="49">
        <f>I40*F40</f>
        <v>0</v>
      </c>
      <c r="K40" s="56"/>
      <c r="L40" s="49"/>
      <c r="M40" s="56">
        <f>L40+J40+H40</f>
        <v>0</v>
      </c>
    </row>
    <row r="41" spans="1:13" s="9" customFormat="1" ht="26.25" customHeight="1">
      <c r="A41" s="49">
        <v>11</v>
      </c>
      <c r="B41" s="73" t="s">
        <v>187</v>
      </c>
      <c r="C41" s="47" t="s">
        <v>416</v>
      </c>
      <c r="D41" s="145" t="s">
        <v>118</v>
      </c>
      <c r="E41" s="145"/>
      <c r="F41" s="145">
        <v>1</v>
      </c>
      <c r="G41" s="145"/>
      <c r="H41" s="49">
        <f>G41*F41</f>
        <v>0</v>
      </c>
      <c r="I41" s="254"/>
      <c r="J41" s="49">
        <f>I41*F41</f>
        <v>0</v>
      </c>
      <c r="K41" s="56"/>
      <c r="L41" s="49"/>
      <c r="M41" s="56">
        <f>L41+J41+H41</f>
        <v>0</v>
      </c>
    </row>
    <row r="42" spans="1:13" s="9" customFormat="1" ht="25.5" customHeight="1">
      <c r="A42" s="49">
        <v>12</v>
      </c>
      <c r="B42" s="173" t="s">
        <v>187</v>
      </c>
      <c r="C42" s="39" t="s">
        <v>491</v>
      </c>
      <c r="D42" s="89" t="s">
        <v>118</v>
      </c>
      <c r="E42" s="89"/>
      <c r="F42" s="90">
        <v>5</v>
      </c>
      <c r="G42" s="90"/>
      <c r="H42" s="90">
        <f aca="true" t="shared" si="0" ref="H42:H48">G42*F42</f>
        <v>0</v>
      </c>
      <c r="I42" s="254"/>
      <c r="J42" s="90">
        <f aca="true" t="shared" si="1" ref="J42:J48">I42*F42</f>
        <v>0</v>
      </c>
      <c r="K42" s="90"/>
      <c r="L42" s="90"/>
      <c r="M42" s="37">
        <f aca="true" t="shared" si="2" ref="M42:M48">L42+J42+H42</f>
        <v>0</v>
      </c>
    </row>
    <row r="43" spans="1:13" s="9" customFormat="1" ht="25.5" customHeight="1">
      <c r="A43" s="49">
        <v>13</v>
      </c>
      <c r="B43" s="173" t="s">
        <v>187</v>
      </c>
      <c r="C43" s="39" t="s">
        <v>492</v>
      </c>
      <c r="D43" s="89" t="s">
        <v>118</v>
      </c>
      <c r="E43" s="89"/>
      <c r="F43" s="89">
        <v>1</v>
      </c>
      <c r="G43" s="89"/>
      <c r="H43" s="90">
        <f t="shared" si="0"/>
        <v>0</v>
      </c>
      <c r="I43" s="254"/>
      <c r="J43" s="90">
        <f t="shared" si="1"/>
        <v>0</v>
      </c>
      <c r="K43" s="37"/>
      <c r="L43" s="90"/>
      <c r="M43" s="37">
        <f t="shared" si="2"/>
        <v>0</v>
      </c>
    </row>
    <row r="44" spans="1:13" s="9" customFormat="1" ht="25.5" customHeight="1">
      <c r="A44" s="49">
        <v>14</v>
      </c>
      <c r="B44" s="173" t="s">
        <v>187</v>
      </c>
      <c r="C44" s="39" t="s">
        <v>493</v>
      </c>
      <c r="D44" s="89" t="s">
        <v>118</v>
      </c>
      <c r="E44" s="89"/>
      <c r="F44" s="89">
        <v>1</v>
      </c>
      <c r="G44" s="89"/>
      <c r="H44" s="90">
        <f t="shared" si="0"/>
        <v>0</v>
      </c>
      <c r="I44" s="254"/>
      <c r="J44" s="90">
        <f t="shared" si="1"/>
        <v>0</v>
      </c>
      <c r="K44" s="37"/>
      <c r="L44" s="90"/>
      <c r="M44" s="37">
        <f t="shared" si="2"/>
        <v>0</v>
      </c>
    </row>
    <row r="45" spans="1:13" s="9" customFormat="1" ht="25.5" customHeight="1">
      <c r="A45" s="49">
        <v>15</v>
      </c>
      <c r="B45" s="173" t="s">
        <v>187</v>
      </c>
      <c r="C45" s="39" t="s">
        <v>342</v>
      </c>
      <c r="D45" s="89" t="s">
        <v>118</v>
      </c>
      <c r="E45" s="89"/>
      <c r="F45" s="89">
        <v>1</v>
      </c>
      <c r="G45" s="89"/>
      <c r="H45" s="90">
        <f t="shared" si="0"/>
        <v>0</v>
      </c>
      <c r="I45" s="254"/>
      <c r="J45" s="90">
        <f t="shared" si="1"/>
        <v>0</v>
      </c>
      <c r="K45" s="37"/>
      <c r="L45" s="90"/>
      <c r="M45" s="37">
        <f t="shared" si="2"/>
        <v>0</v>
      </c>
    </row>
    <row r="46" spans="1:13" s="9" customFormat="1" ht="25.5" customHeight="1">
      <c r="A46" s="49">
        <v>16</v>
      </c>
      <c r="B46" s="173" t="s">
        <v>187</v>
      </c>
      <c r="C46" s="39" t="s">
        <v>494</v>
      </c>
      <c r="D46" s="89" t="s">
        <v>118</v>
      </c>
      <c r="E46" s="89"/>
      <c r="F46" s="89">
        <v>1</v>
      </c>
      <c r="G46" s="89"/>
      <c r="H46" s="90">
        <f t="shared" si="0"/>
        <v>0</v>
      </c>
      <c r="I46" s="254"/>
      <c r="J46" s="90">
        <f t="shared" si="1"/>
        <v>0</v>
      </c>
      <c r="K46" s="37"/>
      <c r="L46" s="90"/>
      <c r="M46" s="37">
        <f t="shared" si="2"/>
        <v>0</v>
      </c>
    </row>
    <row r="47" spans="1:13" s="9" customFormat="1" ht="25.5" customHeight="1">
      <c r="A47" s="49">
        <v>17</v>
      </c>
      <c r="B47" s="173" t="s">
        <v>187</v>
      </c>
      <c r="C47" s="39" t="s">
        <v>495</v>
      </c>
      <c r="D47" s="89" t="s">
        <v>118</v>
      </c>
      <c r="E47" s="89"/>
      <c r="F47" s="89">
        <v>3</v>
      </c>
      <c r="G47" s="89"/>
      <c r="H47" s="90">
        <f t="shared" si="0"/>
        <v>0</v>
      </c>
      <c r="I47" s="254"/>
      <c r="J47" s="90">
        <f t="shared" si="1"/>
        <v>0</v>
      </c>
      <c r="K47" s="37"/>
      <c r="L47" s="90"/>
      <c r="M47" s="37">
        <f t="shared" si="2"/>
        <v>0</v>
      </c>
    </row>
    <row r="48" spans="1:13" s="9" customFormat="1" ht="25.5" customHeight="1">
      <c r="A48" s="49">
        <v>18</v>
      </c>
      <c r="B48" s="173" t="s">
        <v>187</v>
      </c>
      <c r="C48" s="39" t="s">
        <v>496</v>
      </c>
      <c r="D48" s="89" t="s">
        <v>118</v>
      </c>
      <c r="E48" s="89"/>
      <c r="F48" s="89">
        <v>1</v>
      </c>
      <c r="G48" s="89"/>
      <c r="H48" s="90">
        <f t="shared" si="0"/>
        <v>0</v>
      </c>
      <c r="I48" s="254"/>
      <c r="J48" s="90">
        <f t="shared" si="1"/>
        <v>0</v>
      </c>
      <c r="K48" s="37"/>
      <c r="L48" s="90"/>
      <c r="M48" s="37">
        <f t="shared" si="2"/>
        <v>0</v>
      </c>
    </row>
    <row r="49" spans="1:13" s="9" customFormat="1" ht="24.75" customHeight="1">
      <c r="A49" s="49">
        <v>19</v>
      </c>
      <c r="B49" s="174"/>
      <c r="C49" s="80" t="s">
        <v>343</v>
      </c>
      <c r="D49" s="145"/>
      <c r="E49" s="145"/>
      <c r="F49" s="145"/>
      <c r="G49" s="145"/>
      <c r="H49" s="49"/>
      <c r="I49" s="49"/>
      <c r="J49" s="49"/>
      <c r="K49" s="56"/>
      <c r="L49" s="49"/>
      <c r="M49" s="49"/>
    </row>
    <row r="50" spans="1:13" s="9" customFormat="1" ht="53.25" customHeight="1">
      <c r="A50" s="356"/>
      <c r="B50" s="359" t="s">
        <v>50</v>
      </c>
      <c r="C50" s="47" t="s">
        <v>51</v>
      </c>
      <c r="D50" s="190" t="s">
        <v>430</v>
      </c>
      <c r="E50" s="190"/>
      <c r="F50" s="191">
        <v>0.2</v>
      </c>
      <c r="G50" s="191"/>
      <c r="H50" s="191"/>
      <c r="I50" s="191"/>
      <c r="J50" s="191"/>
      <c r="K50" s="303"/>
      <c r="L50" s="191"/>
      <c r="M50" s="52">
        <f>M51+M52+M53+M54</f>
        <v>0</v>
      </c>
    </row>
    <row r="51" spans="1:13" s="9" customFormat="1" ht="22.5" customHeight="1">
      <c r="A51" s="357"/>
      <c r="B51" s="360"/>
      <c r="C51" s="47" t="s">
        <v>44</v>
      </c>
      <c r="D51" s="190" t="s">
        <v>45</v>
      </c>
      <c r="E51" s="190">
        <v>13.2</v>
      </c>
      <c r="F51" s="191">
        <f>F50*E51</f>
        <v>2.64</v>
      </c>
      <c r="G51" s="191"/>
      <c r="H51" s="191"/>
      <c r="I51" s="191"/>
      <c r="J51" s="191">
        <f>I51*F51</f>
        <v>0</v>
      </c>
      <c r="K51" s="303"/>
      <c r="L51" s="191"/>
      <c r="M51" s="50">
        <f>L51+J51+H51</f>
        <v>0</v>
      </c>
    </row>
    <row r="52" spans="1:13" s="9" customFormat="1" ht="22.5" customHeight="1">
      <c r="A52" s="357"/>
      <c r="B52" s="360"/>
      <c r="C52" s="47" t="s">
        <v>52</v>
      </c>
      <c r="D52" s="190" t="s">
        <v>53</v>
      </c>
      <c r="E52" s="190">
        <v>29.5</v>
      </c>
      <c r="F52" s="191">
        <f>F50*E52</f>
        <v>5.9</v>
      </c>
      <c r="G52" s="191"/>
      <c r="H52" s="191"/>
      <c r="I52" s="191"/>
      <c r="J52" s="191"/>
      <c r="K52" s="303"/>
      <c r="L52" s="191">
        <f>K52*F52</f>
        <v>0</v>
      </c>
      <c r="M52" s="50">
        <f>L52+J52+H52</f>
        <v>0</v>
      </c>
    </row>
    <row r="53" spans="1:13" s="9" customFormat="1" ht="22.5" customHeight="1">
      <c r="A53" s="357"/>
      <c r="B53" s="360"/>
      <c r="C53" s="47" t="s">
        <v>124</v>
      </c>
      <c r="D53" s="190" t="s">
        <v>16</v>
      </c>
      <c r="E53" s="190">
        <v>2.1</v>
      </c>
      <c r="F53" s="191">
        <f>F50*E53</f>
        <v>0.42000000000000004</v>
      </c>
      <c r="G53" s="191"/>
      <c r="H53" s="191"/>
      <c r="I53" s="191"/>
      <c r="J53" s="191"/>
      <c r="K53" s="303"/>
      <c r="L53" s="191">
        <f>K53*F53</f>
        <v>0</v>
      </c>
      <c r="M53" s="50">
        <f>L53+J53+H53</f>
        <v>0</v>
      </c>
    </row>
    <row r="54" spans="1:13" s="9" customFormat="1" ht="22.5" customHeight="1">
      <c r="A54" s="358"/>
      <c r="B54" s="361"/>
      <c r="C54" s="47" t="s">
        <v>12</v>
      </c>
      <c r="D54" s="190" t="s">
        <v>54</v>
      </c>
      <c r="E54" s="190">
        <v>1750</v>
      </c>
      <c r="F54" s="191">
        <f>E54*F50</f>
        <v>350</v>
      </c>
      <c r="G54" s="191"/>
      <c r="H54" s="191"/>
      <c r="I54" s="191"/>
      <c r="J54" s="191"/>
      <c r="K54" s="303"/>
      <c r="L54" s="191">
        <f>K54*F54</f>
        <v>0</v>
      </c>
      <c r="M54" s="50">
        <f>L54+J54+H54</f>
        <v>0</v>
      </c>
    </row>
    <row r="55" spans="1:13" s="9" customFormat="1" ht="54.75" customHeight="1">
      <c r="A55" s="356"/>
      <c r="B55" s="359" t="s">
        <v>55</v>
      </c>
      <c r="C55" s="47" t="s">
        <v>785</v>
      </c>
      <c r="D55" s="190" t="s">
        <v>430</v>
      </c>
      <c r="E55" s="190"/>
      <c r="F55" s="191">
        <v>0.23</v>
      </c>
      <c r="G55" s="191"/>
      <c r="H55" s="191"/>
      <c r="I55" s="191"/>
      <c r="J55" s="191"/>
      <c r="K55" s="303"/>
      <c r="L55" s="191"/>
      <c r="M55" s="52">
        <f>M56+M57+M58</f>
        <v>0</v>
      </c>
    </row>
    <row r="56" spans="1:13" s="9" customFormat="1" ht="20.25" customHeight="1">
      <c r="A56" s="357"/>
      <c r="B56" s="360"/>
      <c r="C56" s="47" t="s">
        <v>125</v>
      </c>
      <c r="D56" s="190" t="s">
        <v>45</v>
      </c>
      <c r="E56" s="190">
        <v>9.96</v>
      </c>
      <c r="F56" s="191">
        <f>F55*E56</f>
        <v>2.2908000000000004</v>
      </c>
      <c r="G56" s="191"/>
      <c r="H56" s="191"/>
      <c r="I56" s="191"/>
      <c r="J56" s="191">
        <f>I56*F56</f>
        <v>0</v>
      </c>
      <c r="K56" s="303"/>
      <c r="L56" s="191"/>
      <c r="M56" s="50">
        <f>L56+J56+H56</f>
        <v>0</v>
      </c>
    </row>
    <row r="57" spans="1:13" s="9" customFormat="1" ht="20.25" customHeight="1">
      <c r="A57" s="357"/>
      <c r="B57" s="360"/>
      <c r="C57" s="47" t="s">
        <v>52</v>
      </c>
      <c r="D57" s="190" t="s">
        <v>53</v>
      </c>
      <c r="E57" s="190">
        <v>22.3</v>
      </c>
      <c r="F57" s="191">
        <f>F55*E57</f>
        <v>5.1290000000000004</v>
      </c>
      <c r="G57" s="191"/>
      <c r="H57" s="191"/>
      <c r="I57" s="191"/>
      <c r="J57" s="191"/>
      <c r="K57" s="50"/>
      <c r="L57" s="50">
        <f>K57*F57</f>
        <v>0</v>
      </c>
      <c r="M57" s="50">
        <f>L57+J57+H57</f>
        <v>0</v>
      </c>
    </row>
    <row r="58" spans="1:13" s="9" customFormat="1" ht="20.25" customHeight="1">
      <c r="A58" s="358"/>
      <c r="B58" s="361"/>
      <c r="C58" s="47" t="s">
        <v>393</v>
      </c>
      <c r="D58" s="190" t="s">
        <v>54</v>
      </c>
      <c r="E58" s="190">
        <v>1750</v>
      </c>
      <c r="F58" s="191">
        <f>F55*E58</f>
        <v>402.5</v>
      </c>
      <c r="G58" s="191"/>
      <c r="H58" s="191"/>
      <c r="I58" s="191"/>
      <c r="J58" s="191"/>
      <c r="K58" s="303"/>
      <c r="L58" s="50">
        <f>K58*F58</f>
        <v>0</v>
      </c>
      <c r="M58" s="50">
        <f>L58+J58+H58</f>
        <v>0</v>
      </c>
    </row>
    <row r="59" spans="1:13" s="9" customFormat="1" ht="24.75" customHeight="1">
      <c r="A59" s="356"/>
      <c r="B59" s="359" t="s">
        <v>722</v>
      </c>
      <c r="C59" s="60" t="s">
        <v>386</v>
      </c>
      <c r="D59" s="190" t="s">
        <v>724</v>
      </c>
      <c r="E59" s="190"/>
      <c r="F59" s="53">
        <v>0.36</v>
      </c>
      <c r="G59" s="50"/>
      <c r="H59" s="50"/>
      <c r="I59" s="50"/>
      <c r="J59" s="50"/>
      <c r="K59" s="50"/>
      <c r="L59" s="50"/>
      <c r="M59" s="52">
        <f>SUM(M60:M65)</f>
        <v>0</v>
      </c>
    </row>
    <row r="60" spans="1:13" s="9" customFormat="1" ht="24.75" customHeight="1">
      <c r="A60" s="357"/>
      <c r="B60" s="360"/>
      <c r="C60" s="60" t="s">
        <v>44</v>
      </c>
      <c r="D60" s="191" t="s">
        <v>45</v>
      </c>
      <c r="E60" s="191">
        <v>15</v>
      </c>
      <c r="F60" s="50">
        <f>F59*E60</f>
        <v>5.3999999999999995</v>
      </c>
      <c r="G60" s="52"/>
      <c r="H60" s="50"/>
      <c r="I60" s="50"/>
      <c r="J60" s="50">
        <f>I60*F60</f>
        <v>0</v>
      </c>
      <c r="K60" s="50"/>
      <c r="L60" s="50"/>
      <c r="M60" s="50">
        <f aca="true" t="shared" si="3" ref="M60:M65">L60+J60+H60</f>
        <v>0</v>
      </c>
    </row>
    <row r="61" spans="1:13" s="9" customFormat="1" ht="24.75" customHeight="1">
      <c r="A61" s="357"/>
      <c r="B61" s="360"/>
      <c r="C61" s="60" t="s">
        <v>298</v>
      </c>
      <c r="D61" s="191" t="s">
        <v>53</v>
      </c>
      <c r="E61" s="191">
        <v>2.16</v>
      </c>
      <c r="F61" s="50">
        <f>E61*F59</f>
        <v>0.7776000000000001</v>
      </c>
      <c r="G61" s="52"/>
      <c r="H61" s="50"/>
      <c r="I61" s="50"/>
      <c r="J61" s="50"/>
      <c r="K61" s="50"/>
      <c r="L61" s="50">
        <f>K61*F61</f>
        <v>0</v>
      </c>
      <c r="M61" s="50">
        <f t="shared" si="3"/>
        <v>0</v>
      </c>
    </row>
    <row r="62" spans="1:13" s="9" customFormat="1" ht="24.75" customHeight="1">
      <c r="A62" s="357"/>
      <c r="B62" s="360"/>
      <c r="C62" s="60" t="s">
        <v>299</v>
      </c>
      <c r="D62" s="191" t="s">
        <v>53</v>
      </c>
      <c r="E62" s="191">
        <v>2.73</v>
      </c>
      <c r="F62" s="50">
        <f>F59*E62</f>
        <v>0.9828</v>
      </c>
      <c r="G62" s="50"/>
      <c r="H62" s="50"/>
      <c r="I62" s="50"/>
      <c r="J62" s="50"/>
      <c r="K62" s="50"/>
      <c r="L62" s="50">
        <f>K62*F62</f>
        <v>0</v>
      </c>
      <c r="M62" s="50">
        <f t="shared" si="3"/>
        <v>0</v>
      </c>
    </row>
    <row r="63" spans="1:13" s="9" customFormat="1" ht="24.75" customHeight="1">
      <c r="A63" s="357"/>
      <c r="B63" s="360"/>
      <c r="C63" s="60" t="s">
        <v>300</v>
      </c>
      <c r="D63" s="191" t="s">
        <v>53</v>
      </c>
      <c r="E63" s="191">
        <v>7.6</v>
      </c>
      <c r="F63" s="50">
        <f>E63*F59</f>
        <v>2.7359999999999998</v>
      </c>
      <c r="G63" s="50"/>
      <c r="H63" s="50"/>
      <c r="I63" s="50"/>
      <c r="J63" s="50"/>
      <c r="K63" s="50"/>
      <c r="L63" s="50">
        <f>K63*F63</f>
        <v>0</v>
      </c>
      <c r="M63" s="50">
        <f t="shared" si="3"/>
        <v>0</v>
      </c>
    </row>
    <row r="64" spans="1:13" s="9" customFormat="1" ht="24.75" customHeight="1">
      <c r="A64" s="357"/>
      <c r="B64" s="360"/>
      <c r="C64" s="60" t="s">
        <v>725</v>
      </c>
      <c r="D64" s="190" t="s">
        <v>431</v>
      </c>
      <c r="E64" s="190">
        <v>122</v>
      </c>
      <c r="F64" s="50">
        <f>E64*F59</f>
        <v>43.92</v>
      </c>
      <c r="G64" s="50"/>
      <c r="H64" s="50">
        <f>G64*F64</f>
        <v>0</v>
      </c>
      <c r="I64" s="50"/>
      <c r="J64" s="50"/>
      <c r="K64" s="50"/>
      <c r="L64" s="50"/>
      <c r="M64" s="50">
        <f t="shared" si="3"/>
        <v>0</v>
      </c>
    </row>
    <row r="65" spans="1:13" s="9" customFormat="1" ht="24.75" customHeight="1">
      <c r="A65" s="358"/>
      <c r="B65" s="361"/>
      <c r="C65" s="60" t="s">
        <v>302</v>
      </c>
      <c r="D65" s="191" t="s">
        <v>53</v>
      </c>
      <c r="E65" s="191">
        <v>7</v>
      </c>
      <c r="F65" s="50">
        <f>E65*F59</f>
        <v>2.52</v>
      </c>
      <c r="G65" s="50"/>
      <c r="H65" s="50"/>
      <c r="I65" s="50"/>
      <c r="J65" s="50"/>
      <c r="K65" s="50"/>
      <c r="L65" s="50">
        <f>K65*F65</f>
        <v>0</v>
      </c>
      <c r="M65" s="50">
        <f t="shared" si="3"/>
        <v>0</v>
      </c>
    </row>
    <row r="66" spans="1:13" s="9" customFormat="1" ht="24.75" customHeight="1">
      <c r="A66" s="356"/>
      <c r="B66" s="359" t="s">
        <v>56</v>
      </c>
      <c r="C66" s="54" t="s">
        <v>786</v>
      </c>
      <c r="D66" s="190" t="s">
        <v>435</v>
      </c>
      <c r="E66" s="190"/>
      <c r="F66" s="191">
        <v>0.36</v>
      </c>
      <c r="G66" s="191"/>
      <c r="H66" s="191"/>
      <c r="I66" s="191"/>
      <c r="J66" s="191"/>
      <c r="K66" s="303"/>
      <c r="L66" s="191"/>
      <c r="M66" s="52">
        <f>SUM(M67:M70)</f>
        <v>0</v>
      </c>
    </row>
    <row r="67" spans="1:13" s="9" customFormat="1" ht="24.75" customHeight="1">
      <c r="A67" s="357"/>
      <c r="B67" s="360"/>
      <c r="C67" s="47" t="s">
        <v>685</v>
      </c>
      <c r="D67" s="254" t="s">
        <v>57</v>
      </c>
      <c r="E67" s="191">
        <v>100</v>
      </c>
      <c r="F67" s="50">
        <f>F66*E67</f>
        <v>36</v>
      </c>
      <c r="G67" s="52"/>
      <c r="H67" s="50"/>
      <c r="I67" s="50"/>
      <c r="J67" s="50">
        <f>I67*F67</f>
        <v>0</v>
      </c>
      <c r="K67" s="50"/>
      <c r="L67" s="50"/>
      <c r="M67" s="50">
        <f>L67+J67+H67</f>
        <v>0</v>
      </c>
    </row>
    <row r="68" spans="1:13" s="9" customFormat="1" ht="24.75" customHeight="1">
      <c r="A68" s="357"/>
      <c r="B68" s="360"/>
      <c r="C68" s="47" t="s">
        <v>127</v>
      </c>
      <c r="D68" s="191" t="s">
        <v>16</v>
      </c>
      <c r="E68" s="191">
        <v>28.3</v>
      </c>
      <c r="F68" s="50">
        <f>E68*F66</f>
        <v>10.188</v>
      </c>
      <c r="G68" s="52"/>
      <c r="H68" s="50"/>
      <c r="I68" s="50"/>
      <c r="J68" s="50"/>
      <c r="K68" s="50"/>
      <c r="L68" s="50">
        <f>K68*F68</f>
        <v>0</v>
      </c>
      <c r="M68" s="50">
        <f>L68+J68+H68</f>
        <v>0</v>
      </c>
    </row>
    <row r="69" spans="1:13" s="9" customFormat="1" ht="24.75" customHeight="1">
      <c r="A69" s="357"/>
      <c r="B69" s="360"/>
      <c r="C69" s="47" t="s">
        <v>396</v>
      </c>
      <c r="D69" s="191" t="s">
        <v>57</v>
      </c>
      <c r="E69" s="191">
        <v>102</v>
      </c>
      <c r="F69" s="50">
        <f>E69*F66</f>
        <v>36.72</v>
      </c>
      <c r="G69" s="50"/>
      <c r="H69" s="50">
        <f>G69*F69</f>
        <v>0</v>
      </c>
      <c r="I69" s="50"/>
      <c r="J69" s="50"/>
      <c r="K69" s="50"/>
      <c r="L69" s="50"/>
      <c r="M69" s="50">
        <f>L69+J69+H69</f>
        <v>0</v>
      </c>
    </row>
    <row r="70" spans="1:13" s="9" customFormat="1" ht="24.75" customHeight="1">
      <c r="A70" s="358"/>
      <c r="B70" s="361"/>
      <c r="C70" s="54" t="s">
        <v>58</v>
      </c>
      <c r="D70" s="191" t="s">
        <v>16</v>
      </c>
      <c r="E70" s="190">
        <v>62</v>
      </c>
      <c r="F70" s="50">
        <f>F66*E70</f>
        <v>22.32</v>
      </c>
      <c r="G70" s="50"/>
      <c r="H70" s="50">
        <f>G70*F70</f>
        <v>0</v>
      </c>
      <c r="I70" s="50"/>
      <c r="J70" s="50"/>
      <c r="K70" s="50"/>
      <c r="L70" s="50"/>
      <c r="M70" s="50">
        <f>L70+J70+H70</f>
        <v>0</v>
      </c>
    </row>
    <row r="71" spans="1:13" s="9" customFormat="1" ht="29.25" customHeight="1">
      <c r="A71" s="362">
        <v>20</v>
      </c>
      <c r="B71" s="414" t="s">
        <v>60</v>
      </c>
      <c r="C71" s="47" t="s">
        <v>787</v>
      </c>
      <c r="D71" s="56" t="s">
        <v>436</v>
      </c>
      <c r="E71" s="56"/>
      <c r="F71" s="56">
        <v>0.47</v>
      </c>
      <c r="G71" s="56"/>
      <c r="H71" s="56"/>
      <c r="I71" s="56"/>
      <c r="J71" s="56"/>
      <c r="K71" s="56"/>
      <c r="L71" s="56"/>
      <c r="M71" s="52">
        <f>SUM(M72:M79)</f>
        <v>0</v>
      </c>
    </row>
    <row r="72" spans="1:13" s="9" customFormat="1" ht="21.75" customHeight="1">
      <c r="A72" s="363"/>
      <c r="B72" s="415"/>
      <c r="C72" s="60" t="s">
        <v>116</v>
      </c>
      <c r="D72" s="191" t="s">
        <v>726</v>
      </c>
      <c r="E72" s="191">
        <v>100</v>
      </c>
      <c r="F72" s="50">
        <f>E72*F71</f>
        <v>47</v>
      </c>
      <c r="G72" s="52"/>
      <c r="H72" s="50"/>
      <c r="I72" s="50"/>
      <c r="J72" s="50">
        <f>I72*F72</f>
        <v>0</v>
      </c>
      <c r="K72" s="50"/>
      <c r="L72" s="50"/>
      <c r="M72" s="50">
        <f>L72+J72+H72</f>
        <v>0</v>
      </c>
    </row>
    <row r="73" spans="1:13" s="9" customFormat="1" ht="21.75" customHeight="1">
      <c r="A73" s="363"/>
      <c r="B73" s="415"/>
      <c r="C73" s="47" t="s">
        <v>117</v>
      </c>
      <c r="D73" s="293" t="s">
        <v>57</v>
      </c>
      <c r="E73" s="49">
        <v>100</v>
      </c>
      <c r="F73" s="50">
        <f>E73*F71</f>
        <v>47</v>
      </c>
      <c r="G73" s="52"/>
      <c r="H73" s="50"/>
      <c r="I73" s="50"/>
      <c r="J73" s="50"/>
      <c r="K73" s="50"/>
      <c r="L73" s="50">
        <f>F73*K73</f>
        <v>0</v>
      </c>
      <c r="M73" s="50">
        <f aca="true" t="shared" si="4" ref="M73:M79">L73+J73+H73</f>
        <v>0</v>
      </c>
    </row>
    <row r="74" spans="1:13" s="9" customFormat="1" ht="21.75" customHeight="1">
      <c r="A74" s="363"/>
      <c r="B74" s="415"/>
      <c r="C74" s="47" t="s">
        <v>391</v>
      </c>
      <c r="D74" s="49" t="s">
        <v>57</v>
      </c>
      <c r="E74" s="49">
        <v>101.5</v>
      </c>
      <c r="F74" s="50">
        <f>E74*F71</f>
        <v>47.705</v>
      </c>
      <c r="G74" s="50"/>
      <c r="H74" s="50">
        <f aca="true" t="shared" si="5" ref="H74:H79">G74*F74</f>
        <v>0</v>
      </c>
      <c r="I74" s="50"/>
      <c r="J74" s="50"/>
      <c r="K74" s="50"/>
      <c r="L74" s="50"/>
      <c r="M74" s="50">
        <f t="shared" si="4"/>
        <v>0</v>
      </c>
    </row>
    <row r="75" spans="1:13" s="9" customFormat="1" ht="21.75" customHeight="1">
      <c r="A75" s="363"/>
      <c r="B75" s="415"/>
      <c r="C75" s="54" t="s">
        <v>58</v>
      </c>
      <c r="D75" s="49" t="s">
        <v>16</v>
      </c>
      <c r="E75" s="145">
        <v>62</v>
      </c>
      <c r="F75" s="50">
        <f>F71*E75</f>
        <v>29.139999999999997</v>
      </c>
      <c r="G75" s="50"/>
      <c r="H75" s="50">
        <f t="shared" si="5"/>
        <v>0</v>
      </c>
      <c r="I75" s="50"/>
      <c r="J75" s="50"/>
      <c r="K75" s="50"/>
      <c r="L75" s="50"/>
      <c r="M75" s="50">
        <f t="shared" si="4"/>
        <v>0</v>
      </c>
    </row>
    <row r="76" spans="1:13" s="9" customFormat="1" ht="21.75" customHeight="1">
      <c r="A76" s="363"/>
      <c r="B76" s="415"/>
      <c r="C76" s="54" t="s">
        <v>13</v>
      </c>
      <c r="D76" s="49" t="s">
        <v>14</v>
      </c>
      <c r="E76" s="49"/>
      <c r="F76" s="49">
        <v>8.3</v>
      </c>
      <c r="G76" s="49"/>
      <c r="H76" s="49">
        <f t="shared" si="5"/>
        <v>0</v>
      </c>
      <c r="I76" s="49"/>
      <c r="J76" s="49"/>
      <c r="K76" s="303"/>
      <c r="L76" s="49"/>
      <c r="M76" s="50">
        <f t="shared" si="4"/>
        <v>0</v>
      </c>
    </row>
    <row r="77" spans="1:13" s="9" customFormat="1" ht="21.75" customHeight="1">
      <c r="A77" s="363"/>
      <c r="B77" s="415"/>
      <c r="C77" s="54" t="s">
        <v>15</v>
      </c>
      <c r="D77" s="49" t="s">
        <v>14</v>
      </c>
      <c r="E77" s="49"/>
      <c r="F77" s="49">
        <v>0.18</v>
      </c>
      <c r="G77" s="49"/>
      <c r="H77" s="49">
        <f t="shared" si="5"/>
        <v>0</v>
      </c>
      <c r="I77" s="49"/>
      <c r="J77" s="49"/>
      <c r="K77" s="303"/>
      <c r="L77" s="49"/>
      <c r="M77" s="50">
        <f t="shared" si="4"/>
        <v>0</v>
      </c>
    </row>
    <row r="78" spans="1:13" s="9" customFormat="1" ht="21.75" customHeight="1">
      <c r="A78" s="363"/>
      <c r="B78" s="415"/>
      <c r="C78" s="54" t="s">
        <v>59</v>
      </c>
      <c r="D78" s="145" t="s">
        <v>437</v>
      </c>
      <c r="E78" s="145">
        <v>70.3</v>
      </c>
      <c r="F78" s="49">
        <f>E78*F71</f>
        <v>33.041</v>
      </c>
      <c r="G78" s="49"/>
      <c r="H78" s="49">
        <f t="shared" si="5"/>
        <v>0</v>
      </c>
      <c r="I78" s="49"/>
      <c r="J78" s="49"/>
      <c r="K78" s="303"/>
      <c r="L78" s="49"/>
      <c r="M78" s="50">
        <f t="shared" si="4"/>
        <v>0</v>
      </c>
    </row>
    <row r="79" spans="1:13" s="9" customFormat="1" ht="21.75" customHeight="1">
      <c r="A79" s="363"/>
      <c r="B79" s="416"/>
      <c r="C79" s="54" t="s">
        <v>17</v>
      </c>
      <c r="D79" s="145" t="s">
        <v>431</v>
      </c>
      <c r="E79" s="145">
        <v>1.14</v>
      </c>
      <c r="F79" s="50">
        <f>E79*F71</f>
        <v>0.5357999999999999</v>
      </c>
      <c r="G79" s="49"/>
      <c r="H79" s="49">
        <f t="shared" si="5"/>
        <v>0</v>
      </c>
      <c r="I79" s="49"/>
      <c r="J79" s="49"/>
      <c r="K79" s="303"/>
      <c r="L79" s="49"/>
      <c r="M79" s="50">
        <f t="shared" si="4"/>
        <v>0</v>
      </c>
    </row>
    <row r="80" spans="1:13" s="9" customFormat="1" ht="25.5" customHeight="1">
      <c r="A80" s="362">
        <v>21</v>
      </c>
      <c r="B80" s="359" t="s">
        <v>65</v>
      </c>
      <c r="C80" s="47" t="s">
        <v>21</v>
      </c>
      <c r="D80" s="56" t="s">
        <v>436</v>
      </c>
      <c r="E80" s="56"/>
      <c r="F80" s="56">
        <v>0.43</v>
      </c>
      <c r="G80" s="56"/>
      <c r="H80" s="56"/>
      <c r="I80" s="56"/>
      <c r="J80" s="56"/>
      <c r="K80" s="56"/>
      <c r="L80" s="56"/>
      <c r="M80" s="52">
        <f>SUM(M81:M88)</f>
        <v>0</v>
      </c>
    </row>
    <row r="81" spans="1:13" s="9" customFormat="1" ht="25.5" customHeight="1">
      <c r="A81" s="363"/>
      <c r="B81" s="360"/>
      <c r="C81" s="47" t="s">
        <v>116</v>
      </c>
      <c r="D81" s="49" t="s">
        <v>45</v>
      </c>
      <c r="E81" s="49">
        <v>1950</v>
      </c>
      <c r="F81" s="50">
        <f>E81*F80</f>
        <v>838.5</v>
      </c>
      <c r="G81" s="52"/>
      <c r="H81" s="50"/>
      <c r="I81" s="50"/>
      <c r="J81" s="50">
        <f>I81*F81</f>
        <v>0</v>
      </c>
      <c r="K81" s="50"/>
      <c r="L81" s="50"/>
      <c r="M81" s="50">
        <f>L81+J81+H81</f>
        <v>0</v>
      </c>
    </row>
    <row r="82" spans="1:13" s="9" customFormat="1" ht="25.5" customHeight="1">
      <c r="A82" s="363"/>
      <c r="B82" s="360"/>
      <c r="C82" s="47" t="s">
        <v>117</v>
      </c>
      <c r="D82" s="293" t="s">
        <v>57</v>
      </c>
      <c r="E82" s="49">
        <v>100</v>
      </c>
      <c r="F82" s="50">
        <f>E82*F80</f>
        <v>43</v>
      </c>
      <c r="G82" s="52"/>
      <c r="H82" s="50"/>
      <c r="I82" s="50"/>
      <c r="J82" s="50"/>
      <c r="K82" s="50"/>
      <c r="L82" s="50">
        <f>F82*K82</f>
        <v>0</v>
      </c>
      <c r="M82" s="50">
        <f aca="true" t="shared" si="6" ref="M82:M88">L82+J82+H82</f>
        <v>0</v>
      </c>
    </row>
    <row r="83" spans="1:13" s="9" customFormat="1" ht="25.5" customHeight="1">
      <c r="A83" s="363"/>
      <c r="B83" s="360"/>
      <c r="C83" s="47" t="s">
        <v>391</v>
      </c>
      <c r="D83" s="49" t="s">
        <v>57</v>
      </c>
      <c r="E83" s="49">
        <v>101.5</v>
      </c>
      <c r="F83" s="50">
        <f>E83*F80</f>
        <v>43.644999999999996</v>
      </c>
      <c r="G83" s="50"/>
      <c r="H83" s="50">
        <f aca="true" t="shared" si="7" ref="H83:H88">G83*F83</f>
        <v>0</v>
      </c>
      <c r="I83" s="50"/>
      <c r="J83" s="50"/>
      <c r="K83" s="50"/>
      <c r="L83" s="50"/>
      <c r="M83" s="50">
        <f t="shared" si="6"/>
        <v>0</v>
      </c>
    </row>
    <row r="84" spans="1:13" s="9" customFormat="1" ht="25.5" customHeight="1">
      <c r="A84" s="363"/>
      <c r="B84" s="360"/>
      <c r="C84" s="54" t="s">
        <v>58</v>
      </c>
      <c r="D84" s="49" t="s">
        <v>16</v>
      </c>
      <c r="E84" s="145">
        <v>60</v>
      </c>
      <c r="F84" s="50">
        <f>F80*E84</f>
        <v>25.8</v>
      </c>
      <c r="G84" s="50"/>
      <c r="H84" s="50">
        <f t="shared" si="7"/>
        <v>0</v>
      </c>
      <c r="I84" s="50"/>
      <c r="J84" s="50"/>
      <c r="K84" s="50"/>
      <c r="L84" s="50"/>
      <c r="M84" s="50">
        <f t="shared" si="6"/>
        <v>0</v>
      </c>
    </row>
    <row r="85" spans="1:13" s="9" customFormat="1" ht="25.5" customHeight="1">
      <c r="A85" s="363"/>
      <c r="B85" s="360"/>
      <c r="C85" s="54" t="s">
        <v>13</v>
      </c>
      <c r="D85" s="49" t="s">
        <v>14</v>
      </c>
      <c r="E85" s="49"/>
      <c r="F85" s="49">
        <v>3.2</v>
      </c>
      <c r="G85" s="49"/>
      <c r="H85" s="49">
        <f t="shared" si="7"/>
        <v>0</v>
      </c>
      <c r="I85" s="49"/>
      <c r="J85" s="49"/>
      <c r="K85" s="49"/>
      <c r="L85" s="49"/>
      <c r="M85" s="50">
        <f t="shared" si="6"/>
        <v>0</v>
      </c>
    </row>
    <row r="86" spans="1:13" s="9" customFormat="1" ht="25.5" customHeight="1">
      <c r="A86" s="363"/>
      <c r="B86" s="360"/>
      <c r="C86" s="54" t="s">
        <v>15</v>
      </c>
      <c r="D86" s="49" t="s">
        <v>14</v>
      </c>
      <c r="E86" s="49"/>
      <c r="F86" s="49">
        <v>0.23</v>
      </c>
      <c r="G86" s="49"/>
      <c r="H86" s="49">
        <f t="shared" si="7"/>
        <v>0</v>
      </c>
      <c r="I86" s="49"/>
      <c r="J86" s="49"/>
      <c r="K86" s="49"/>
      <c r="L86" s="49"/>
      <c r="M86" s="50">
        <f t="shared" si="6"/>
        <v>0</v>
      </c>
    </row>
    <row r="87" spans="1:13" s="9" customFormat="1" ht="25.5" customHeight="1">
      <c r="A87" s="363"/>
      <c r="B87" s="360"/>
      <c r="C87" s="54" t="s">
        <v>59</v>
      </c>
      <c r="D87" s="145" t="s">
        <v>437</v>
      </c>
      <c r="E87" s="145">
        <v>242</v>
      </c>
      <c r="F87" s="49">
        <f>E87*F80</f>
        <v>104.06</v>
      </c>
      <c r="G87" s="49"/>
      <c r="H87" s="49">
        <f t="shared" si="7"/>
        <v>0</v>
      </c>
      <c r="I87" s="49"/>
      <c r="J87" s="49"/>
      <c r="K87" s="49"/>
      <c r="L87" s="49"/>
      <c r="M87" s="50">
        <f t="shared" si="6"/>
        <v>0</v>
      </c>
    </row>
    <row r="88" spans="1:13" s="9" customFormat="1" ht="25.5" customHeight="1">
      <c r="A88" s="363"/>
      <c r="B88" s="361"/>
      <c r="C88" s="54" t="s">
        <v>17</v>
      </c>
      <c r="D88" s="145" t="s">
        <v>431</v>
      </c>
      <c r="E88" s="145">
        <v>7.36</v>
      </c>
      <c r="F88" s="50">
        <f>E88*F80</f>
        <v>3.1648</v>
      </c>
      <c r="G88" s="49"/>
      <c r="H88" s="49">
        <f t="shared" si="7"/>
        <v>0</v>
      </c>
      <c r="I88" s="49"/>
      <c r="J88" s="49"/>
      <c r="K88" s="49"/>
      <c r="L88" s="49"/>
      <c r="M88" s="50">
        <f t="shared" si="6"/>
        <v>0</v>
      </c>
    </row>
    <row r="89" spans="1:13" s="9" customFormat="1" ht="30" customHeight="1">
      <c r="A89" s="356">
        <v>22</v>
      </c>
      <c r="B89" s="359" t="s">
        <v>66</v>
      </c>
      <c r="C89" s="47" t="s">
        <v>347</v>
      </c>
      <c r="D89" s="56" t="s">
        <v>436</v>
      </c>
      <c r="E89" s="56"/>
      <c r="F89" s="56">
        <v>0.43</v>
      </c>
      <c r="G89" s="56"/>
      <c r="H89" s="56"/>
      <c r="I89" s="56"/>
      <c r="J89" s="56"/>
      <c r="K89" s="56"/>
      <c r="L89" s="56"/>
      <c r="M89" s="52">
        <f>SUM(M90:M97)</f>
        <v>0</v>
      </c>
    </row>
    <row r="90" spans="1:13" s="9" customFormat="1" ht="26.25" customHeight="1">
      <c r="A90" s="357"/>
      <c r="B90" s="360"/>
      <c r="C90" s="47" t="s">
        <v>116</v>
      </c>
      <c r="D90" s="49" t="s">
        <v>45</v>
      </c>
      <c r="E90" s="49">
        <v>1470</v>
      </c>
      <c r="F90" s="50">
        <f>E90*F89</f>
        <v>632.1</v>
      </c>
      <c r="G90" s="52"/>
      <c r="H90" s="50"/>
      <c r="I90" s="50"/>
      <c r="J90" s="50">
        <f>I90*F90</f>
        <v>0</v>
      </c>
      <c r="K90" s="50"/>
      <c r="L90" s="50"/>
      <c r="M90" s="50">
        <f>L90+J90+H90</f>
        <v>0</v>
      </c>
    </row>
    <row r="91" spans="1:13" s="9" customFormat="1" ht="26.25" customHeight="1">
      <c r="A91" s="357"/>
      <c r="B91" s="360"/>
      <c r="C91" s="47" t="s">
        <v>117</v>
      </c>
      <c r="D91" s="49" t="s">
        <v>57</v>
      </c>
      <c r="E91" s="49">
        <v>100</v>
      </c>
      <c r="F91" s="50">
        <f>F89*E91</f>
        <v>43</v>
      </c>
      <c r="G91" s="52"/>
      <c r="H91" s="50"/>
      <c r="I91" s="50"/>
      <c r="J91" s="50"/>
      <c r="K91" s="50"/>
      <c r="L91" s="50">
        <f>F91*K91</f>
        <v>0</v>
      </c>
      <c r="M91" s="50">
        <f aca="true" t="shared" si="8" ref="M91:M97">L91+J91+H91</f>
        <v>0</v>
      </c>
    </row>
    <row r="92" spans="1:13" s="9" customFormat="1" ht="26.25" customHeight="1">
      <c r="A92" s="357"/>
      <c r="B92" s="360"/>
      <c r="C92" s="47" t="s">
        <v>391</v>
      </c>
      <c r="D92" s="49" t="s">
        <v>57</v>
      </c>
      <c r="E92" s="49">
        <v>101.5</v>
      </c>
      <c r="F92" s="50">
        <f>E92*F89</f>
        <v>43.644999999999996</v>
      </c>
      <c r="G92" s="50"/>
      <c r="H92" s="50">
        <f aca="true" t="shared" si="9" ref="H92:H97">G92*F92</f>
        <v>0</v>
      </c>
      <c r="I92" s="50"/>
      <c r="J92" s="50"/>
      <c r="K92" s="50"/>
      <c r="L92" s="50"/>
      <c r="M92" s="50">
        <f t="shared" si="8"/>
        <v>0</v>
      </c>
    </row>
    <row r="93" spans="1:13" s="9" customFormat="1" ht="26.25" customHeight="1">
      <c r="A93" s="357"/>
      <c r="B93" s="360"/>
      <c r="C93" s="54" t="s">
        <v>58</v>
      </c>
      <c r="D93" s="49" t="s">
        <v>16</v>
      </c>
      <c r="E93" s="145">
        <v>90</v>
      </c>
      <c r="F93" s="50">
        <f>F89*E93</f>
        <v>38.7</v>
      </c>
      <c r="G93" s="50"/>
      <c r="H93" s="50">
        <f t="shared" si="9"/>
        <v>0</v>
      </c>
      <c r="I93" s="50"/>
      <c r="J93" s="50"/>
      <c r="K93" s="50"/>
      <c r="L93" s="50"/>
      <c r="M93" s="50">
        <f t="shared" si="8"/>
        <v>0</v>
      </c>
    </row>
    <row r="94" spans="1:13" s="9" customFormat="1" ht="26.25" customHeight="1">
      <c r="A94" s="357"/>
      <c r="B94" s="360"/>
      <c r="C94" s="54" t="s">
        <v>13</v>
      </c>
      <c r="D94" s="49" t="s">
        <v>14</v>
      </c>
      <c r="E94" s="49"/>
      <c r="F94" s="191">
        <v>3.2</v>
      </c>
      <c r="G94" s="49"/>
      <c r="H94" s="49">
        <f t="shared" si="9"/>
        <v>0</v>
      </c>
      <c r="I94" s="49"/>
      <c r="J94" s="49"/>
      <c r="K94" s="49"/>
      <c r="L94" s="49"/>
      <c r="M94" s="50">
        <f t="shared" si="8"/>
        <v>0</v>
      </c>
    </row>
    <row r="95" spans="1:13" s="9" customFormat="1" ht="26.25" customHeight="1">
      <c r="A95" s="357"/>
      <c r="B95" s="360"/>
      <c r="C95" s="54" t="s">
        <v>15</v>
      </c>
      <c r="D95" s="49" t="s">
        <v>14</v>
      </c>
      <c r="E95" s="49"/>
      <c r="F95" s="191">
        <v>0.23</v>
      </c>
      <c r="G95" s="49"/>
      <c r="H95" s="49">
        <f t="shared" si="9"/>
        <v>0</v>
      </c>
      <c r="I95" s="49"/>
      <c r="J95" s="49"/>
      <c r="K95" s="49"/>
      <c r="L95" s="49"/>
      <c r="M95" s="50">
        <f t="shared" si="8"/>
        <v>0</v>
      </c>
    </row>
    <row r="96" spans="1:13" s="9" customFormat="1" ht="26.25" customHeight="1">
      <c r="A96" s="357"/>
      <c r="B96" s="360"/>
      <c r="C96" s="54" t="s">
        <v>59</v>
      </c>
      <c r="D96" s="145" t="s">
        <v>437</v>
      </c>
      <c r="E96" s="145">
        <v>246</v>
      </c>
      <c r="F96" s="49">
        <f>E96*F89</f>
        <v>105.78</v>
      </c>
      <c r="G96" s="49"/>
      <c r="H96" s="49">
        <f t="shared" si="9"/>
        <v>0</v>
      </c>
      <c r="I96" s="49"/>
      <c r="J96" s="49"/>
      <c r="K96" s="49"/>
      <c r="L96" s="49"/>
      <c r="M96" s="50">
        <f t="shared" si="8"/>
        <v>0</v>
      </c>
    </row>
    <row r="97" spans="1:13" s="9" customFormat="1" ht="26.25" customHeight="1">
      <c r="A97" s="358"/>
      <c r="B97" s="361"/>
      <c r="C97" s="54" t="s">
        <v>17</v>
      </c>
      <c r="D97" s="145" t="s">
        <v>431</v>
      </c>
      <c r="E97" s="145">
        <v>1.6</v>
      </c>
      <c r="F97" s="50">
        <f>E97*F89</f>
        <v>0.6880000000000001</v>
      </c>
      <c r="G97" s="49"/>
      <c r="H97" s="49">
        <f t="shared" si="9"/>
        <v>0</v>
      </c>
      <c r="I97" s="49"/>
      <c r="J97" s="49"/>
      <c r="K97" s="49"/>
      <c r="L97" s="49"/>
      <c r="M97" s="50">
        <f t="shared" si="8"/>
        <v>0</v>
      </c>
    </row>
    <row r="98" spans="1:13" s="9" customFormat="1" ht="30.75" customHeight="1">
      <c r="A98" s="356">
        <v>23</v>
      </c>
      <c r="B98" s="359" t="s">
        <v>64</v>
      </c>
      <c r="C98" s="47" t="s">
        <v>348</v>
      </c>
      <c r="D98" s="56" t="s">
        <v>436</v>
      </c>
      <c r="E98" s="56"/>
      <c r="F98" s="56">
        <v>0.25</v>
      </c>
      <c r="G98" s="56"/>
      <c r="H98" s="56"/>
      <c r="I98" s="56"/>
      <c r="J98" s="56"/>
      <c r="K98" s="56"/>
      <c r="L98" s="56"/>
      <c r="M98" s="52">
        <f>SUM(M99:M106)</f>
        <v>0</v>
      </c>
    </row>
    <row r="99" spans="1:13" s="9" customFormat="1" ht="21.75" customHeight="1">
      <c r="A99" s="357"/>
      <c r="B99" s="360"/>
      <c r="C99" s="47" t="s">
        <v>688</v>
      </c>
      <c r="D99" s="49" t="s">
        <v>45</v>
      </c>
      <c r="E99" s="49">
        <v>840</v>
      </c>
      <c r="F99" s="50">
        <f>E99*F98</f>
        <v>210</v>
      </c>
      <c r="G99" s="52"/>
      <c r="H99" s="50"/>
      <c r="I99" s="50"/>
      <c r="J99" s="50">
        <f>I99*F99</f>
        <v>0</v>
      </c>
      <c r="K99" s="50"/>
      <c r="L99" s="50"/>
      <c r="M99" s="50">
        <f>L99+J99+H99</f>
        <v>0</v>
      </c>
    </row>
    <row r="100" spans="1:13" s="9" customFormat="1" ht="21.75" customHeight="1">
      <c r="A100" s="357"/>
      <c r="B100" s="360"/>
      <c r="C100" s="47" t="s">
        <v>117</v>
      </c>
      <c r="D100" s="49" t="s">
        <v>57</v>
      </c>
      <c r="E100" s="49">
        <v>100</v>
      </c>
      <c r="F100" s="50">
        <f>E100*F98</f>
        <v>25</v>
      </c>
      <c r="G100" s="52"/>
      <c r="H100" s="50"/>
      <c r="I100" s="50"/>
      <c r="J100" s="50"/>
      <c r="K100" s="50"/>
      <c r="L100" s="50">
        <f>F100*K100</f>
        <v>0</v>
      </c>
      <c r="M100" s="50">
        <f aca="true" t="shared" si="10" ref="M100:M106">L100+J100+H100</f>
        <v>0</v>
      </c>
    </row>
    <row r="101" spans="1:13" s="9" customFormat="1" ht="21.75" customHeight="1">
      <c r="A101" s="357"/>
      <c r="B101" s="360"/>
      <c r="C101" s="47" t="s">
        <v>391</v>
      </c>
      <c r="D101" s="49" t="s">
        <v>57</v>
      </c>
      <c r="E101" s="49">
        <v>101.5</v>
      </c>
      <c r="F101" s="50">
        <f>E101*F98</f>
        <v>25.375</v>
      </c>
      <c r="G101" s="50"/>
      <c r="H101" s="50">
        <f aca="true" t="shared" si="11" ref="H101:H106">G101*F101</f>
        <v>0</v>
      </c>
      <c r="I101" s="50"/>
      <c r="J101" s="50"/>
      <c r="K101" s="50"/>
      <c r="L101" s="50"/>
      <c r="M101" s="50">
        <f t="shared" si="10"/>
        <v>0</v>
      </c>
    </row>
    <row r="102" spans="1:13" s="9" customFormat="1" ht="21.75" customHeight="1">
      <c r="A102" s="357"/>
      <c r="B102" s="360"/>
      <c r="C102" s="54" t="s">
        <v>58</v>
      </c>
      <c r="D102" s="49" t="s">
        <v>16</v>
      </c>
      <c r="E102" s="145">
        <v>39</v>
      </c>
      <c r="F102" s="50">
        <f>F98*E102</f>
        <v>9.75</v>
      </c>
      <c r="G102" s="50"/>
      <c r="H102" s="50">
        <f t="shared" si="11"/>
        <v>0</v>
      </c>
      <c r="I102" s="50"/>
      <c r="J102" s="50"/>
      <c r="K102" s="50"/>
      <c r="L102" s="50"/>
      <c r="M102" s="50">
        <f t="shared" si="10"/>
        <v>0</v>
      </c>
    </row>
    <row r="103" spans="1:13" s="9" customFormat="1" ht="21.75" customHeight="1">
      <c r="A103" s="357"/>
      <c r="B103" s="360"/>
      <c r="C103" s="54" t="s">
        <v>13</v>
      </c>
      <c r="D103" s="49" t="s">
        <v>14</v>
      </c>
      <c r="E103" s="49"/>
      <c r="F103" s="49">
        <v>1.7</v>
      </c>
      <c r="G103" s="49"/>
      <c r="H103" s="49">
        <f t="shared" si="11"/>
        <v>0</v>
      </c>
      <c r="I103" s="49"/>
      <c r="J103" s="49"/>
      <c r="K103" s="49"/>
      <c r="L103" s="49"/>
      <c r="M103" s="50">
        <f t="shared" si="10"/>
        <v>0</v>
      </c>
    </row>
    <row r="104" spans="1:13" s="9" customFormat="1" ht="21.75" customHeight="1">
      <c r="A104" s="357"/>
      <c r="B104" s="360"/>
      <c r="C104" s="54" t="s">
        <v>15</v>
      </c>
      <c r="D104" s="49" t="s">
        <v>14</v>
      </c>
      <c r="E104" s="49"/>
      <c r="F104" s="49">
        <v>0.1</v>
      </c>
      <c r="G104" s="49"/>
      <c r="H104" s="49">
        <f t="shared" si="11"/>
        <v>0</v>
      </c>
      <c r="I104" s="49"/>
      <c r="J104" s="49"/>
      <c r="K104" s="49"/>
      <c r="L104" s="49"/>
      <c r="M104" s="50">
        <f t="shared" si="10"/>
        <v>0</v>
      </c>
    </row>
    <row r="105" spans="1:13" s="9" customFormat="1" ht="21.75" customHeight="1">
      <c r="A105" s="357"/>
      <c r="B105" s="360"/>
      <c r="C105" s="54" t="s">
        <v>59</v>
      </c>
      <c r="D105" s="145" t="s">
        <v>437</v>
      </c>
      <c r="E105" s="145">
        <v>137</v>
      </c>
      <c r="F105" s="49">
        <f>E105*F98</f>
        <v>34.25</v>
      </c>
      <c r="G105" s="49"/>
      <c r="H105" s="49">
        <f t="shared" si="11"/>
        <v>0</v>
      </c>
      <c r="I105" s="49"/>
      <c r="J105" s="49"/>
      <c r="K105" s="49"/>
      <c r="L105" s="49"/>
      <c r="M105" s="50">
        <f t="shared" si="10"/>
        <v>0</v>
      </c>
    </row>
    <row r="106" spans="1:13" s="9" customFormat="1" ht="21.75" customHeight="1">
      <c r="A106" s="357"/>
      <c r="B106" s="361"/>
      <c r="C106" s="54" t="s">
        <v>17</v>
      </c>
      <c r="D106" s="145" t="s">
        <v>431</v>
      </c>
      <c r="E106" s="145">
        <v>3.66</v>
      </c>
      <c r="F106" s="50">
        <f>E106*F98</f>
        <v>0.915</v>
      </c>
      <c r="G106" s="49"/>
      <c r="H106" s="49">
        <f t="shared" si="11"/>
        <v>0</v>
      </c>
      <c r="I106" s="49"/>
      <c r="J106" s="49"/>
      <c r="K106" s="49"/>
      <c r="L106" s="49"/>
      <c r="M106" s="50">
        <f t="shared" si="10"/>
        <v>0</v>
      </c>
    </row>
    <row r="107" spans="1:13" s="9" customFormat="1" ht="26.25" customHeight="1">
      <c r="A107" s="356">
        <v>24</v>
      </c>
      <c r="B107" s="350" t="s">
        <v>86</v>
      </c>
      <c r="C107" s="65" t="s">
        <v>349</v>
      </c>
      <c r="D107" s="145" t="s">
        <v>57</v>
      </c>
      <c r="E107" s="145"/>
      <c r="F107" s="56">
        <v>27.1</v>
      </c>
      <c r="G107" s="49"/>
      <c r="H107" s="49"/>
      <c r="I107" s="49"/>
      <c r="J107" s="49"/>
      <c r="K107" s="49"/>
      <c r="L107" s="49">
        <f>K107*F107</f>
        <v>0</v>
      </c>
      <c r="M107" s="52">
        <f>M112+M111+M110+M109+M108</f>
        <v>0</v>
      </c>
    </row>
    <row r="108" spans="1:13" s="9" customFormat="1" ht="24.75" customHeight="1">
      <c r="A108" s="357"/>
      <c r="B108" s="351"/>
      <c r="C108" s="47" t="s">
        <v>120</v>
      </c>
      <c r="D108" s="49" t="s">
        <v>45</v>
      </c>
      <c r="E108" s="49">
        <v>3.36</v>
      </c>
      <c r="F108" s="50">
        <f>E108*F107</f>
        <v>91.056</v>
      </c>
      <c r="G108" s="52"/>
      <c r="H108" s="50"/>
      <c r="I108" s="50"/>
      <c r="J108" s="50">
        <f>I108*F108</f>
        <v>0</v>
      </c>
      <c r="K108" s="50"/>
      <c r="L108" s="50"/>
      <c r="M108" s="50">
        <f>L108+J108+H108</f>
        <v>0</v>
      </c>
    </row>
    <row r="109" spans="1:13" s="9" customFormat="1" ht="24.75" customHeight="1">
      <c r="A109" s="357"/>
      <c r="B109" s="351"/>
      <c r="C109" s="47" t="s">
        <v>128</v>
      </c>
      <c r="D109" s="49" t="s">
        <v>16</v>
      </c>
      <c r="E109" s="49">
        <v>0.92</v>
      </c>
      <c r="F109" s="50">
        <f>E109*F107</f>
        <v>24.932000000000002</v>
      </c>
      <c r="G109" s="52"/>
      <c r="H109" s="50"/>
      <c r="I109" s="50"/>
      <c r="J109" s="50"/>
      <c r="K109" s="50"/>
      <c r="L109" s="50">
        <f>K109*F109</f>
        <v>0</v>
      </c>
      <c r="M109" s="50">
        <f>L109+J109+H109</f>
        <v>0</v>
      </c>
    </row>
    <row r="110" spans="1:13" s="9" customFormat="1" ht="24.75" customHeight="1">
      <c r="A110" s="357"/>
      <c r="B110" s="351"/>
      <c r="C110" s="64" t="s">
        <v>72</v>
      </c>
      <c r="D110" s="145" t="s">
        <v>57</v>
      </c>
      <c r="E110" s="145">
        <v>0.11</v>
      </c>
      <c r="F110" s="66">
        <f>F107*E110</f>
        <v>2.9810000000000003</v>
      </c>
      <c r="G110" s="50"/>
      <c r="H110" s="50">
        <f>G110*F110</f>
        <v>0</v>
      </c>
      <c r="I110" s="50"/>
      <c r="J110" s="50"/>
      <c r="K110" s="50"/>
      <c r="L110" s="50"/>
      <c r="M110" s="50">
        <f>L110+J110+H110</f>
        <v>0</v>
      </c>
    </row>
    <row r="111" spans="1:13" s="9" customFormat="1" ht="24.75" customHeight="1">
      <c r="A111" s="357"/>
      <c r="B111" s="351"/>
      <c r="C111" s="54" t="s">
        <v>350</v>
      </c>
      <c r="D111" s="49" t="s">
        <v>57</v>
      </c>
      <c r="E111" s="145">
        <v>0.92</v>
      </c>
      <c r="F111" s="50">
        <f>F107*E111</f>
        <v>24.932000000000002</v>
      </c>
      <c r="G111" s="50"/>
      <c r="H111" s="50">
        <f>G111*F111</f>
        <v>0</v>
      </c>
      <c r="I111" s="50"/>
      <c r="J111" s="50"/>
      <c r="K111" s="50"/>
      <c r="L111" s="50"/>
      <c r="M111" s="50">
        <f>L111+J111+H111</f>
        <v>0</v>
      </c>
    </row>
    <row r="112" spans="1:13" s="9" customFormat="1" ht="24.75" customHeight="1">
      <c r="A112" s="357"/>
      <c r="B112" s="352"/>
      <c r="C112" s="60" t="s">
        <v>58</v>
      </c>
      <c r="D112" s="145" t="s">
        <v>16</v>
      </c>
      <c r="E112" s="145">
        <v>0.16</v>
      </c>
      <c r="F112" s="66">
        <f>E112*F107</f>
        <v>4.336</v>
      </c>
      <c r="G112" s="49"/>
      <c r="H112" s="50">
        <f>G112*F112</f>
        <v>0</v>
      </c>
      <c r="I112" s="49"/>
      <c r="J112" s="49">
        <f>I112*F112</f>
        <v>0</v>
      </c>
      <c r="K112" s="49"/>
      <c r="L112" s="49">
        <f>K112*F112</f>
        <v>0</v>
      </c>
      <c r="M112" s="50">
        <f>L112+J112+H112</f>
        <v>0</v>
      </c>
    </row>
    <row r="113" spans="1:13" s="9" customFormat="1" ht="30.75" customHeight="1">
      <c r="A113" s="356">
        <v>25</v>
      </c>
      <c r="B113" s="359" t="s">
        <v>352</v>
      </c>
      <c r="C113" s="47" t="s">
        <v>351</v>
      </c>
      <c r="D113" s="57" t="s">
        <v>255</v>
      </c>
      <c r="E113" s="57"/>
      <c r="F113" s="57">
        <v>0.01</v>
      </c>
      <c r="G113" s="56"/>
      <c r="H113" s="56"/>
      <c r="I113" s="56"/>
      <c r="J113" s="56"/>
      <c r="K113" s="56"/>
      <c r="L113" s="56"/>
      <c r="M113" s="52">
        <f>SUM(M114:M117)</f>
        <v>0</v>
      </c>
    </row>
    <row r="114" spans="1:13" s="9" customFormat="1" ht="24" customHeight="1">
      <c r="A114" s="357"/>
      <c r="B114" s="360"/>
      <c r="C114" s="47" t="s">
        <v>44</v>
      </c>
      <c r="D114" s="49" t="s">
        <v>45</v>
      </c>
      <c r="E114" s="49">
        <v>245</v>
      </c>
      <c r="F114" s="49">
        <f>F113*E114</f>
        <v>2.45</v>
      </c>
      <c r="G114" s="56"/>
      <c r="H114" s="49"/>
      <c r="I114" s="90"/>
      <c r="J114" s="49">
        <f>I114*F114</f>
        <v>0</v>
      </c>
      <c r="K114" s="49"/>
      <c r="L114" s="50"/>
      <c r="M114" s="50">
        <f>L114+J114+H114</f>
        <v>0</v>
      </c>
    </row>
    <row r="115" spans="1:13" s="9" customFormat="1" ht="24" customHeight="1">
      <c r="A115" s="357"/>
      <c r="B115" s="360"/>
      <c r="C115" s="47" t="s">
        <v>68</v>
      </c>
      <c r="D115" s="49" t="s">
        <v>186</v>
      </c>
      <c r="E115" s="49">
        <v>109</v>
      </c>
      <c r="F115" s="49">
        <f>E115*F113</f>
        <v>1.09</v>
      </c>
      <c r="G115" s="56"/>
      <c r="H115" s="49"/>
      <c r="I115" s="49"/>
      <c r="J115" s="49"/>
      <c r="K115" s="49"/>
      <c r="L115" s="50">
        <f>K115*F115</f>
        <v>0</v>
      </c>
      <c r="M115" s="50">
        <f>L115+J115+H115</f>
        <v>0</v>
      </c>
    </row>
    <row r="116" spans="1:13" s="9" customFormat="1" ht="24" customHeight="1">
      <c r="A116" s="357"/>
      <c r="B116" s="360"/>
      <c r="C116" s="47" t="s">
        <v>123</v>
      </c>
      <c r="D116" s="49" t="s">
        <v>186</v>
      </c>
      <c r="E116" s="49">
        <v>8.88</v>
      </c>
      <c r="F116" s="49">
        <f>E116*F113</f>
        <v>0.0888</v>
      </c>
      <c r="G116" s="57"/>
      <c r="H116" s="49">
        <f>G116*F116</f>
        <v>0</v>
      </c>
      <c r="I116" s="49"/>
      <c r="J116" s="49"/>
      <c r="K116" s="49"/>
      <c r="L116" s="50"/>
      <c r="M116" s="50">
        <f>L116+J116+H116</f>
        <v>0</v>
      </c>
    </row>
    <row r="117" spans="1:13" s="9" customFormat="1" ht="33" customHeight="1">
      <c r="A117" s="357"/>
      <c r="B117" s="361"/>
      <c r="C117" s="47" t="s">
        <v>351</v>
      </c>
      <c r="D117" s="145" t="s">
        <v>257</v>
      </c>
      <c r="E117" s="145"/>
      <c r="F117" s="49">
        <v>10</v>
      </c>
      <c r="G117" s="49"/>
      <c r="H117" s="49">
        <f>G117*F117</f>
        <v>0</v>
      </c>
      <c r="I117" s="49"/>
      <c r="J117" s="49"/>
      <c r="K117" s="49"/>
      <c r="L117" s="49"/>
      <c r="M117" s="49">
        <f>L117+J117+H117</f>
        <v>0</v>
      </c>
    </row>
    <row r="118" spans="1:13" s="9" customFormat="1" ht="33" customHeight="1">
      <c r="A118" s="347">
        <v>26</v>
      </c>
      <c r="B118" s="414" t="s">
        <v>344</v>
      </c>
      <c r="C118" s="47" t="s">
        <v>340</v>
      </c>
      <c r="D118" s="57" t="s">
        <v>255</v>
      </c>
      <c r="E118" s="57"/>
      <c r="F118" s="57">
        <v>0.01</v>
      </c>
      <c r="G118" s="56"/>
      <c r="H118" s="56"/>
      <c r="I118" s="56"/>
      <c r="J118" s="56"/>
      <c r="K118" s="56"/>
      <c r="L118" s="56"/>
      <c r="M118" s="81">
        <f>SUM(M119:M122)</f>
        <v>0</v>
      </c>
    </row>
    <row r="119" spans="1:13" s="9" customFormat="1" ht="27" customHeight="1">
      <c r="A119" s="348"/>
      <c r="B119" s="415"/>
      <c r="C119" s="47" t="s">
        <v>44</v>
      </c>
      <c r="D119" s="49" t="s">
        <v>45</v>
      </c>
      <c r="E119" s="49">
        <v>245</v>
      </c>
      <c r="F119" s="49">
        <f>F118*E119</f>
        <v>2.45</v>
      </c>
      <c r="G119" s="56"/>
      <c r="H119" s="49"/>
      <c r="I119" s="90"/>
      <c r="J119" s="49">
        <f>I119*F119</f>
        <v>0</v>
      </c>
      <c r="K119" s="49"/>
      <c r="L119" s="50"/>
      <c r="M119" s="50">
        <f aca="true" t="shared" si="12" ref="M119:M124">L119+J119+H119</f>
        <v>0</v>
      </c>
    </row>
    <row r="120" spans="1:13" s="9" customFormat="1" ht="27" customHeight="1">
      <c r="A120" s="348"/>
      <c r="B120" s="415"/>
      <c r="C120" s="47" t="s">
        <v>68</v>
      </c>
      <c r="D120" s="49" t="s">
        <v>186</v>
      </c>
      <c r="E120" s="49">
        <v>109</v>
      </c>
      <c r="F120" s="49">
        <f>E120*F118</f>
        <v>1.09</v>
      </c>
      <c r="G120" s="56"/>
      <c r="H120" s="49"/>
      <c r="I120" s="49"/>
      <c r="J120" s="49"/>
      <c r="K120" s="49"/>
      <c r="L120" s="50">
        <f>K120*F120</f>
        <v>0</v>
      </c>
      <c r="M120" s="50">
        <f t="shared" si="12"/>
        <v>0</v>
      </c>
    </row>
    <row r="121" spans="1:13" s="9" customFormat="1" ht="27" customHeight="1">
      <c r="A121" s="348"/>
      <c r="B121" s="415"/>
      <c r="C121" s="47" t="s">
        <v>123</v>
      </c>
      <c r="D121" s="49" t="s">
        <v>186</v>
      </c>
      <c r="E121" s="49">
        <v>8.88</v>
      </c>
      <c r="F121" s="50">
        <f>E121*F118</f>
        <v>0.0888</v>
      </c>
      <c r="G121" s="57"/>
      <c r="H121" s="50">
        <f>G121*F121</f>
        <v>0</v>
      </c>
      <c r="I121" s="49"/>
      <c r="J121" s="49"/>
      <c r="K121" s="49"/>
      <c r="L121" s="50"/>
      <c r="M121" s="50">
        <f t="shared" si="12"/>
        <v>0</v>
      </c>
    </row>
    <row r="122" spans="1:13" s="9" customFormat="1" ht="37.5" customHeight="1">
      <c r="A122" s="349"/>
      <c r="B122" s="416"/>
      <c r="C122" s="47" t="s">
        <v>340</v>
      </c>
      <c r="D122" s="145" t="s">
        <v>257</v>
      </c>
      <c r="E122" s="145"/>
      <c r="F122" s="49">
        <v>10</v>
      </c>
      <c r="G122" s="49"/>
      <c r="H122" s="49">
        <f>G122*F122</f>
        <v>0</v>
      </c>
      <c r="I122" s="49"/>
      <c r="J122" s="49"/>
      <c r="K122" s="49"/>
      <c r="L122" s="49"/>
      <c r="M122" s="49">
        <f t="shared" si="12"/>
        <v>0</v>
      </c>
    </row>
    <row r="123" spans="1:13" s="9" customFormat="1" ht="26.25" customHeight="1">
      <c r="A123" s="167">
        <v>27</v>
      </c>
      <c r="B123" s="172"/>
      <c r="C123" s="47" t="s">
        <v>663</v>
      </c>
      <c r="D123" s="145" t="s">
        <v>118</v>
      </c>
      <c r="E123" s="145"/>
      <c r="F123" s="145">
        <v>1</v>
      </c>
      <c r="G123" s="145"/>
      <c r="H123" s="50">
        <f>G123*F123</f>
        <v>0</v>
      </c>
      <c r="I123" s="49"/>
      <c r="J123" s="49">
        <f>I123*F123</f>
        <v>0</v>
      </c>
      <c r="K123" s="49"/>
      <c r="L123" s="49">
        <f>K123*F123</f>
        <v>0</v>
      </c>
      <c r="M123" s="52">
        <f t="shared" si="12"/>
        <v>0</v>
      </c>
    </row>
    <row r="124" spans="1:13" s="9" customFormat="1" ht="26.25" customHeight="1">
      <c r="A124" s="145">
        <v>28</v>
      </c>
      <c r="B124" s="82"/>
      <c r="C124" s="47" t="s">
        <v>353</v>
      </c>
      <c r="D124" s="145" t="s">
        <v>118</v>
      </c>
      <c r="E124" s="145"/>
      <c r="F124" s="145">
        <v>1</v>
      </c>
      <c r="G124" s="145"/>
      <c r="H124" s="50">
        <f>G124*F124</f>
        <v>0</v>
      </c>
      <c r="I124" s="49"/>
      <c r="J124" s="49">
        <f>I124*F124</f>
        <v>0</v>
      </c>
      <c r="K124" s="49"/>
      <c r="L124" s="49">
        <f>K124*F124</f>
        <v>0</v>
      </c>
      <c r="M124" s="52">
        <f t="shared" si="12"/>
        <v>0</v>
      </c>
    </row>
    <row r="125" spans="1:13" s="9" customFormat="1" ht="33.75" customHeight="1">
      <c r="A125" s="347">
        <v>29</v>
      </c>
      <c r="B125" s="350" t="s">
        <v>356</v>
      </c>
      <c r="C125" s="47" t="s">
        <v>354</v>
      </c>
      <c r="D125" s="145" t="s">
        <v>159</v>
      </c>
      <c r="E125" s="145"/>
      <c r="F125" s="145">
        <v>1</v>
      </c>
      <c r="G125" s="145"/>
      <c r="H125" s="50">
        <f>G125*F125</f>
        <v>0</v>
      </c>
      <c r="I125" s="49"/>
      <c r="J125" s="49">
        <f>I125*F125</f>
        <v>0</v>
      </c>
      <c r="K125" s="49"/>
      <c r="L125" s="49">
        <f>K125*F125</f>
        <v>0</v>
      </c>
      <c r="M125" s="81">
        <f>M126+M127</f>
        <v>0</v>
      </c>
    </row>
    <row r="126" spans="1:13" s="9" customFormat="1" ht="27.75" customHeight="1">
      <c r="A126" s="348"/>
      <c r="B126" s="351"/>
      <c r="C126" s="47" t="s">
        <v>44</v>
      </c>
      <c r="D126" s="49" t="s">
        <v>45</v>
      </c>
      <c r="E126" s="49">
        <v>17.5</v>
      </c>
      <c r="F126" s="49">
        <f>F125*E126</f>
        <v>17.5</v>
      </c>
      <c r="G126" s="56"/>
      <c r="H126" s="50"/>
      <c r="I126" s="49"/>
      <c r="J126" s="49">
        <f>I126*F126</f>
        <v>0</v>
      </c>
      <c r="K126" s="49"/>
      <c r="L126" s="50"/>
      <c r="M126" s="50">
        <f>L126+J126+H126</f>
        <v>0</v>
      </c>
    </row>
    <row r="127" spans="1:13" s="9" customFormat="1" ht="27.75" customHeight="1">
      <c r="A127" s="348"/>
      <c r="B127" s="352"/>
      <c r="C127" s="47" t="s">
        <v>355</v>
      </c>
      <c r="D127" s="145" t="s">
        <v>257</v>
      </c>
      <c r="E127" s="145"/>
      <c r="F127" s="145">
        <v>15</v>
      </c>
      <c r="G127" s="145"/>
      <c r="H127" s="50">
        <f>G127*F127</f>
        <v>0</v>
      </c>
      <c r="I127" s="49"/>
      <c r="J127" s="49"/>
      <c r="K127" s="49"/>
      <c r="L127" s="49"/>
      <c r="M127" s="50">
        <f>L127+J127+H127</f>
        <v>0</v>
      </c>
    </row>
    <row r="128" spans="1:13" s="9" customFormat="1" ht="36.75" customHeight="1">
      <c r="A128" s="347">
        <v>30</v>
      </c>
      <c r="B128" s="350" t="s">
        <v>187</v>
      </c>
      <c r="C128" s="47" t="s">
        <v>357</v>
      </c>
      <c r="D128" s="145" t="s">
        <v>465</v>
      </c>
      <c r="E128" s="145"/>
      <c r="F128" s="56">
        <v>31</v>
      </c>
      <c r="G128" s="145"/>
      <c r="H128" s="49"/>
      <c r="I128" s="49"/>
      <c r="J128" s="49"/>
      <c r="K128" s="49"/>
      <c r="L128" s="49"/>
      <c r="M128" s="81">
        <f>M129+M130</f>
        <v>0</v>
      </c>
    </row>
    <row r="129" spans="1:13" s="9" customFormat="1" ht="25.5" customHeight="1">
      <c r="A129" s="348"/>
      <c r="B129" s="351"/>
      <c r="C129" s="47" t="s">
        <v>44</v>
      </c>
      <c r="D129" s="190" t="s">
        <v>437</v>
      </c>
      <c r="E129" s="49">
        <v>10</v>
      </c>
      <c r="F129" s="49">
        <f>F128*E129</f>
        <v>310</v>
      </c>
      <c r="G129" s="56"/>
      <c r="H129" s="49"/>
      <c r="I129" s="49"/>
      <c r="J129" s="49">
        <f>I129*F129</f>
        <v>0</v>
      </c>
      <c r="K129" s="49"/>
      <c r="L129" s="50"/>
      <c r="M129" s="50">
        <f>L129+J129+H129</f>
        <v>0</v>
      </c>
    </row>
    <row r="130" spans="1:13" s="9" customFormat="1" ht="25.5" customHeight="1">
      <c r="A130" s="348"/>
      <c r="B130" s="351"/>
      <c r="C130" s="47" t="s">
        <v>358</v>
      </c>
      <c r="D130" s="145" t="s">
        <v>437</v>
      </c>
      <c r="E130" s="145">
        <v>10</v>
      </c>
      <c r="F130" s="145">
        <f>F128*E130</f>
        <v>310</v>
      </c>
      <c r="G130" s="145"/>
      <c r="H130" s="49">
        <f>G130*F130</f>
        <v>0</v>
      </c>
      <c r="I130" s="49"/>
      <c r="J130" s="49"/>
      <c r="K130" s="49"/>
      <c r="L130" s="49"/>
      <c r="M130" s="50">
        <f>L130+J130+H130</f>
        <v>0</v>
      </c>
    </row>
    <row r="131" spans="1:13" s="9" customFormat="1" ht="39" customHeight="1">
      <c r="A131" s="347">
        <v>31</v>
      </c>
      <c r="B131" s="350" t="s">
        <v>87</v>
      </c>
      <c r="C131" s="67" t="s">
        <v>668</v>
      </c>
      <c r="D131" s="145" t="s">
        <v>439</v>
      </c>
      <c r="E131" s="145"/>
      <c r="F131" s="49">
        <v>1.63</v>
      </c>
      <c r="G131" s="49"/>
      <c r="H131" s="49"/>
      <c r="I131" s="49"/>
      <c r="J131" s="49"/>
      <c r="K131" s="49"/>
      <c r="L131" s="49">
        <f>K131*F131</f>
        <v>0</v>
      </c>
      <c r="M131" s="52">
        <f>SUM(M132:M136)</f>
        <v>0</v>
      </c>
    </row>
    <row r="132" spans="1:13" s="9" customFormat="1" ht="20.25" customHeight="1">
      <c r="A132" s="348"/>
      <c r="B132" s="351"/>
      <c r="C132" s="47" t="s">
        <v>125</v>
      </c>
      <c r="D132" s="49" t="s">
        <v>45</v>
      </c>
      <c r="E132" s="49">
        <v>93</v>
      </c>
      <c r="F132" s="50">
        <f>F131*E132</f>
        <v>151.59</v>
      </c>
      <c r="G132" s="52"/>
      <c r="H132" s="50"/>
      <c r="I132" s="50"/>
      <c r="J132" s="50">
        <f>I132*F132</f>
        <v>0</v>
      </c>
      <c r="K132" s="50"/>
      <c r="L132" s="50"/>
      <c r="M132" s="50">
        <f>L132+J132+H132</f>
        <v>0</v>
      </c>
    </row>
    <row r="133" spans="1:13" s="9" customFormat="1" ht="23.25" customHeight="1">
      <c r="A133" s="348"/>
      <c r="B133" s="351"/>
      <c r="C133" s="47" t="s">
        <v>128</v>
      </c>
      <c r="D133" s="49" t="s">
        <v>16</v>
      </c>
      <c r="E133" s="49">
        <v>2.6</v>
      </c>
      <c r="F133" s="50">
        <f>E133*F131</f>
        <v>4.2379999999999995</v>
      </c>
      <c r="G133" s="52"/>
      <c r="H133" s="50"/>
      <c r="I133" s="50"/>
      <c r="J133" s="50"/>
      <c r="K133" s="50"/>
      <c r="L133" s="50">
        <f>K133*F133</f>
        <v>0</v>
      </c>
      <c r="M133" s="50">
        <f>L133+J133+H133</f>
        <v>0</v>
      </c>
    </row>
    <row r="134" spans="1:13" s="9" customFormat="1" ht="23.25" customHeight="1">
      <c r="A134" s="348"/>
      <c r="B134" s="351"/>
      <c r="C134" s="64" t="s">
        <v>72</v>
      </c>
      <c r="D134" s="145" t="s">
        <v>57</v>
      </c>
      <c r="E134" s="145">
        <v>2.68</v>
      </c>
      <c r="F134" s="66">
        <f>F131*E134</f>
        <v>4.3684</v>
      </c>
      <c r="G134" s="50"/>
      <c r="H134" s="50">
        <f>G134*F134</f>
        <v>0</v>
      </c>
      <c r="I134" s="50"/>
      <c r="J134" s="50"/>
      <c r="K134" s="50"/>
      <c r="L134" s="50"/>
      <c r="M134" s="50">
        <f>L134+J134+H134</f>
        <v>0</v>
      </c>
    </row>
    <row r="135" spans="1:13" s="9" customFormat="1" ht="23.25" customHeight="1">
      <c r="A135" s="348"/>
      <c r="B135" s="351"/>
      <c r="C135" s="54" t="s">
        <v>88</v>
      </c>
      <c r="D135" s="49" t="s">
        <v>53</v>
      </c>
      <c r="E135" s="145">
        <v>2.4</v>
      </c>
      <c r="F135" s="50">
        <f>F131*E135</f>
        <v>3.9119999999999995</v>
      </c>
      <c r="G135" s="50"/>
      <c r="H135" s="50"/>
      <c r="I135" s="50"/>
      <c r="J135" s="50"/>
      <c r="K135" s="50"/>
      <c r="L135" s="50">
        <f>K135*F135</f>
        <v>0</v>
      </c>
      <c r="M135" s="50">
        <f>L135+J135+H135</f>
        <v>0</v>
      </c>
    </row>
    <row r="136" spans="1:13" s="9" customFormat="1" ht="23.25" customHeight="1">
      <c r="A136" s="348"/>
      <c r="B136" s="352"/>
      <c r="C136" s="60" t="s">
        <v>58</v>
      </c>
      <c r="D136" s="145" t="s">
        <v>16</v>
      </c>
      <c r="E136" s="145">
        <v>0.1</v>
      </c>
      <c r="F136" s="145">
        <f>E136*F131</f>
        <v>0.163</v>
      </c>
      <c r="G136" s="49"/>
      <c r="H136" s="50">
        <f>G136*F136</f>
        <v>0</v>
      </c>
      <c r="I136" s="49"/>
      <c r="J136" s="49">
        <f>I136*F136</f>
        <v>0</v>
      </c>
      <c r="K136" s="49"/>
      <c r="L136" s="49">
        <f>K136*F136</f>
        <v>0</v>
      </c>
      <c r="M136" s="50">
        <f>L136+J136+H136</f>
        <v>0</v>
      </c>
    </row>
    <row r="137" spans="1:13" s="9" customFormat="1" ht="22.5" customHeight="1">
      <c r="A137" s="347">
        <v>32</v>
      </c>
      <c r="B137" s="350" t="s">
        <v>73</v>
      </c>
      <c r="C137" s="60" t="s">
        <v>71</v>
      </c>
      <c r="D137" s="49" t="s">
        <v>43</v>
      </c>
      <c r="E137" s="61"/>
      <c r="F137" s="56">
        <v>1.25</v>
      </c>
      <c r="G137" s="61"/>
      <c r="H137" s="62"/>
      <c r="I137" s="62"/>
      <c r="J137" s="62"/>
      <c r="K137" s="62"/>
      <c r="L137" s="62"/>
      <c r="M137" s="63">
        <f>SUM(M138:M141)</f>
        <v>0</v>
      </c>
    </row>
    <row r="138" spans="1:13" s="9" customFormat="1" ht="22.5" customHeight="1">
      <c r="A138" s="348"/>
      <c r="B138" s="351"/>
      <c r="C138" s="47" t="s">
        <v>120</v>
      </c>
      <c r="D138" s="49" t="s">
        <v>80</v>
      </c>
      <c r="E138" s="49">
        <v>100</v>
      </c>
      <c r="F138" s="50">
        <f>F137*E138</f>
        <v>125</v>
      </c>
      <c r="G138" s="52"/>
      <c r="H138" s="50"/>
      <c r="I138" s="50"/>
      <c r="J138" s="50">
        <f>F138*I138</f>
        <v>0</v>
      </c>
      <c r="K138" s="50"/>
      <c r="L138" s="50"/>
      <c r="M138" s="50">
        <f>L138+J138+H138</f>
        <v>0</v>
      </c>
    </row>
    <row r="139" spans="1:13" s="9" customFormat="1" ht="22.5" customHeight="1">
      <c r="A139" s="348"/>
      <c r="B139" s="351"/>
      <c r="C139" s="47" t="s">
        <v>126</v>
      </c>
      <c r="D139" s="49" t="s">
        <v>16</v>
      </c>
      <c r="E139" s="49">
        <f>0.95+0.46</f>
        <v>1.41</v>
      </c>
      <c r="F139" s="50">
        <f>E139*F137</f>
        <v>1.7625</v>
      </c>
      <c r="G139" s="52"/>
      <c r="H139" s="50"/>
      <c r="I139" s="50"/>
      <c r="J139" s="50"/>
      <c r="K139" s="50"/>
      <c r="L139" s="50">
        <f>K139*F139</f>
        <v>0</v>
      </c>
      <c r="M139" s="50">
        <f>L139+J139+H139</f>
        <v>0</v>
      </c>
    </row>
    <row r="140" spans="1:13" s="9" customFormat="1" ht="22.5" customHeight="1">
      <c r="A140" s="348"/>
      <c r="B140" s="351"/>
      <c r="C140" s="47" t="s">
        <v>72</v>
      </c>
      <c r="D140" s="49" t="s">
        <v>57</v>
      </c>
      <c r="E140" s="49">
        <f>2.03+1.02</f>
        <v>3.05</v>
      </c>
      <c r="F140" s="50">
        <f>E140*F137</f>
        <v>3.8125</v>
      </c>
      <c r="G140" s="50"/>
      <c r="H140" s="50">
        <f>G140*F140</f>
        <v>0</v>
      </c>
      <c r="I140" s="50"/>
      <c r="J140" s="50"/>
      <c r="K140" s="50"/>
      <c r="L140" s="50"/>
      <c r="M140" s="50">
        <f>L140+J140+H140</f>
        <v>0</v>
      </c>
    </row>
    <row r="141" spans="1:13" s="9" customFormat="1" ht="22.5" customHeight="1">
      <c r="A141" s="348"/>
      <c r="B141" s="352"/>
      <c r="C141" s="54" t="s">
        <v>58</v>
      </c>
      <c r="D141" s="49" t="s">
        <v>16</v>
      </c>
      <c r="E141" s="145">
        <v>6.36</v>
      </c>
      <c r="F141" s="50">
        <f>F137*E141</f>
        <v>7.95</v>
      </c>
      <c r="G141" s="50"/>
      <c r="H141" s="50">
        <f>G141*F141</f>
        <v>0</v>
      </c>
      <c r="I141" s="50"/>
      <c r="J141" s="50"/>
      <c r="K141" s="50"/>
      <c r="L141" s="50"/>
      <c r="M141" s="50">
        <f>L141+J141+H141</f>
        <v>0</v>
      </c>
    </row>
    <row r="142" spans="1:13" s="189" customFormat="1" ht="74.25" customHeight="1">
      <c r="A142" s="356">
        <v>33</v>
      </c>
      <c r="B142" s="359" t="s">
        <v>50</v>
      </c>
      <c r="C142" s="234" t="s">
        <v>854</v>
      </c>
      <c r="D142" s="190" t="s">
        <v>430</v>
      </c>
      <c r="E142" s="190"/>
      <c r="F142" s="295">
        <v>0.23</v>
      </c>
      <c r="G142" s="295"/>
      <c r="H142" s="295"/>
      <c r="I142" s="295"/>
      <c r="J142" s="295"/>
      <c r="K142" s="303"/>
      <c r="L142" s="295"/>
      <c r="M142" s="52">
        <f>M143+M144+M145+M146</f>
        <v>0</v>
      </c>
    </row>
    <row r="143" spans="1:13" s="189" customFormat="1" ht="15.75">
      <c r="A143" s="357"/>
      <c r="B143" s="360"/>
      <c r="C143" s="60" t="s">
        <v>44</v>
      </c>
      <c r="D143" s="190" t="s">
        <v>45</v>
      </c>
      <c r="E143" s="190">
        <v>13.2</v>
      </c>
      <c r="F143" s="295">
        <f>F142*E143</f>
        <v>3.036</v>
      </c>
      <c r="G143" s="295"/>
      <c r="H143" s="295"/>
      <c r="I143" s="295"/>
      <c r="J143" s="295">
        <f>I143*F143</f>
        <v>0</v>
      </c>
      <c r="K143" s="303"/>
      <c r="L143" s="295"/>
      <c r="M143" s="50">
        <f>L143+J143+H143</f>
        <v>0</v>
      </c>
    </row>
    <row r="144" spans="1:13" s="189" customFormat="1" ht="15.75">
      <c r="A144" s="357"/>
      <c r="B144" s="360"/>
      <c r="C144" s="60" t="s">
        <v>52</v>
      </c>
      <c r="D144" s="190" t="s">
        <v>53</v>
      </c>
      <c r="E144" s="190">
        <v>29.5</v>
      </c>
      <c r="F144" s="295">
        <f>F142*E144</f>
        <v>6.785</v>
      </c>
      <c r="G144" s="295"/>
      <c r="H144" s="295"/>
      <c r="I144" s="295"/>
      <c r="J144" s="295"/>
      <c r="K144" s="303"/>
      <c r="L144" s="295">
        <f>K144*F144</f>
        <v>0</v>
      </c>
      <c r="M144" s="50">
        <f>L144+J144+H144</f>
        <v>0</v>
      </c>
    </row>
    <row r="145" spans="1:13" s="189" customFormat="1" ht="15.75">
      <c r="A145" s="357"/>
      <c r="B145" s="360"/>
      <c r="C145" s="60" t="s">
        <v>124</v>
      </c>
      <c r="D145" s="190" t="s">
        <v>16</v>
      </c>
      <c r="E145" s="190">
        <v>2.1</v>
      </c>
      <c r="F145" s="295">
        <f>F142*E145</f>
        <v>0.48300000000000004</v>
      </c>
      <c r="G145" s="295"/>
      <c r="H145" s="295"/>
      <c r="I145" s="295"/>
      <c r="J145" s="295"/>
      <c r="K145" s="303"/>
      <c r="L145" s="295">
        <f>K145*F145</f>
        <v>0</v>
      </c>
      <c r="M145" s="50">
        <f>L145+J145+H145</f>
        <v>0</v>
      </c>
    </row>
    <row r="146" spans="1:13" s="189" customFormat="1" ht="19.5" customHeight="1">
      <c r="A146" s="358"/>
      <c r="B146" s="361"/>
      <c r="C146" s="60" t="s">
        <v>859</v>
      </c>
      <c r="D146" s="190" t="s">
        <v>54</v>
      </c>
      <c r="E146" s="190">
        <v>1750</v>
      </c>
      <c r="F146" s="295">
        <f>F142*E146</f>
        <v>402.5</v>
      </c>
      <c r="G146" s="295"/>
      <c r="H146" s="295"/>
      <c r="I146" s="295"/>
      <c r="J146" s="295"/>
      <c r="K146" s="303"/>
      <c r="L146" s="50">
        <f>K146*F146</f>
        <v>0</v>
      </c>
      <c r="M146" s="50">
        <f>L146+J146+H146</f>
        <v>0</v>
      </c>
    </row>
    <row r="147" spans="1:13" s="189" customFormat="1" ht="36.75" customHeight="1">
      <c r="A147" s="356">
        <v>2</v>
      </c>
      <c r="B147" s="417" t="s">
        <v>871</v>
      </c>
      <c r="C147" s="47" t="s">
        <v>870</v>
      </c>
      <c r="D147" s="190" t="s">
        <v>430</v>
      </c>
      <c r="E147" s="295"/>
      <c r="F147" s="295">
        <v>0.23</v>
      </c>
      <c r="G147" s="50"/>
      <c r="H147" s="50"/>
      <c r="I147" s="50"/>
      <c r="J147" s="50"/>
      <c r="K147" s="50"/>
      <c r="L147" s="50"/>
      <c r="M147" s="52">
        <f>M148</f>
        <v>0</v>
      </c>
    </row>
    <row r="148" spans="1:15" s="189" customFormat="1" ht="24" customHeight="1">
      <c r="A148" s="357"/>
      <c r="B148" s="357"/>
      <c r="C148" s="47" t="s">
        <v>252</v>
      </c>
      <c r="D148" s="295" t="s">
        <v>53</v>
      </c>
      <c r="E148" s="295">
        <f>19.1+14.4</f>
        <v>33.5</v>
      </c>
      <c r="F148" s="295">
        <f>F147*E148</f>
        <v>7.705</v>
      </c>
      <c r="G148" s="50"/>
      <c r="H148" s="50"/>
      <c r="I148" s="50"/>
      <c r="J148" s="50"/>
      <c r="K148" s="50"/>
      <c r="L148" s="50">
        <f>K148*F148</f>
        <v>0</v>
      </c>
      <c r="M148" s="50">
        <f>L148+J148+H148</f>
        <v>0</v>
      </c>
      <c r="O148" s="87"/>
    </row>
    <row r="149" spans="1:13" s="9" customFormat="1" ht="22.5" customHeight="1">
      <c r="A149" s="190"/>
      <c r="B149" s="73"/>
      <c r="C149" s="83" t="s">
        <v>781</v>
      </c>
      <c r="D149" s="191"/>
      <c r="E149" s="190"/>
      <c r="F149" s="50"/>
      <c r="G149" s="50"/>
      <c r="H149" s="50"/>
      <c r="I149" s="50"/>
      <c r="J149" s="50"/>
      <c r="K149" s="50"/>
      <c r="L149" s="50"/>
      <c r="M149" s="50"/>
    </row>
    <row r="150" spans="1:13" s="9" customFormat="1" ht="22.5" customHeight="1">
      <c r="A150" s="347">
        <v>34</v>
      </c>
      <c r="B150" s="350" t="s">
        <v>56</v>
      </c>
      <c r="C150" s="54" t="s">
        <v>782</v>
      </c>
      <c r="D150" s="190" t="s">
        <v>435</v>
      </c>
      <c r="E150" s="190"/>
      <c r="F150" s="191">
        <v>0.03</v>
      </c>
      <c r="G150" s="191"/>
      <c r="H150" s="191"/>
      <c r="I150" s="191"/>
      <c r="J150" s="191"/>
      <c r="K150" s="191"/>
      <c r="L150" s="191"/>
      <c r="M150" s="52">
        <f>SUM(M151:M154)</f>
        <v>0</v>
      </c>
    </row>
    <row r="151" spans="1:13" s="9" customFormat="1" ht="22.5" customHeight="1">
      <c r="A151" s="348"/>
      <c r="B151" s="351"/>
      <c r="C151" s="47" t="s">
        <v>685</v>
      </c>
      <c r="D151" s="254" t="s">
        <v>57</v>
      </c>
      <c r="E151" s="191">
        <v>100</v>
      </c>
      <c r="F151" s="50">
        <f>F150*E151</f>
        <v>3</v>
      </c>
      <c r="G151" s="52"/>
      <c r="H151" s="50"/>
      <c r="I151" s="50"/>
      <c r="J151" s="50">
        <f>I151*F151</f>
        <v>0</v>
      </c>
      <c r="K151" s="50"/>
      <c r="L151" s="50"/>
      <c r="M151" s="50">
        <f>L151+J151+H151</f>
        <v>0</v>
      </c>
    </row>
    <row r="152" spans="1:13" s="9" customFormat="1" ht="22.5" customHeight="1">
      <c r="A152" s="348"/>
      <c r="B152" s="351"/>
      <c r="C152" s="47" t="s">
        <v>117</v>
      </c>
      <c r="D152" s="191" t="s">
        <v>16</v>
      </c>
      <c r="E152" s="191">
        <v>28.3</v>
      </c>
      <c r="F152" s="50">
        <f>E152*F150</f>
        <v>0.849</v>
      </c>
      <c r="G152" s="52"/>
      <c r="H152" s="50"/>
      <c r="I152" s="50"/>
      <c r="J152" s="50"/>
      <c r="K152" s="50"/>
      <c r="L152" s="50">
        <f>K152*F152</f>
        <v>0</v>
      </c>
      <c r="M152" s="50">
        <f>L152+J152+H152</f>
        <v>0</v>
      </c>
    </row>
    <row r="153" spans="1:13" s="9" customFormat="1" ht="22.5" customHeight="1">
      <c r="A153" s="348"/>
      <c r="B153" s="351"/>
      <c r="C153" s="47" t="s">
        <v>783</v>
      </c>
      <c r="D153" s="191" t="s">
        <v>57</v>
      </c>
      <c r="E153" s="191">
        <v>102</v>
      </c>
      <c r="F153" s="50">
        <f>E153*F150</f>
        <v>3.06</v>
      </c>
      <c r="G153" s="50"/>
      <c r="H153" s="50">
        <f>G153*F153</f>
        <v>0</v>
      </c>
      <c r="I153" s="50"/>
      <c r="J153" s="50"/>
      <c r="K153" s="50"/>
      <c r="L153" s="50"/>
      <c r="M153" s="50">
        <f>L153+J153+H153</f>
        <v>0</v>
      </c>
    </row>
    <row r="154" spans="1:13" s="9" customFormat="1" ht="22.5" customHeight="1">
      <c r="A154" s="349"/>
      <c r="B154" s="352"/>
      <c r="C154" s="54" t="s">
        <v>58</v>
      </c>
      <c r="D154" s="191" t="s">
        <v>16</v>
      </c>
      <c r="E154" s="190">
        <v>62</v>
      </c>
      <c r="F154" s="50">
        <f>F150*E154</f>
        <v>1.8599999999999999</v>
      </c>
      <c r="G154" s="50"/>
      <c r="H154" s="50">
        <f>G154*F154</f>
        <v>0</v>
      </c>
      <c r="I154" s="50"/>
      <c r="J154" s="50"/>
      <c r="K154" s="50"/>
      <c r="L154" s="50"/>
      <c r="M154" s="50">
        <f>L154+J154+H154</f>
        <v>0</v>
      </c>
    </row>
    <row r="155" spans="1:13" s="9" customFormat="1" ht="22.5" customHeight="1">
      <c r="A155" s="347">
        <v>35</v>
      </c>
      <c r="B155" s="359" t="s">
        <v>67</v>
      </c>
      <c r="C155" s="47" t="s">
        <v>18</v>
      </c>
      <c r="D155" s="56" t="s">
        <v>438</v>
      </c>
      <c r="E155" s="56"/>
      <c r="F155" s="56">
        <v>0.1</v>
      </c>
      <c r="G155" s="191"/>
      <c r="H155" s="56"/>
      <c r="I155" s="56"/>
      <c r="J155" s="56"/>
      <c r="K155" s="56"/>
      <c r="L155" s="56">
        <f>K155*F155</f>
        <v>0</v>
      </c>
      <c r="M155" s="52">
        <f>SUM(M156:M164)</f>
        <v>0</v>
      </c>
    </row>
    <row r="156" spans="1:13" s="9" customFormat="1" ht="22.5" customHeight="1">
      <c r="A156" s="348"/>
      <c r="B156" s="360"/>
      <c r="C156" s="47" t="s">
        <v>125</v>
      </c>
      <c r="D156" s="191" t="s">
        <v>45</v>
      </c>
      <c r="E156" s="191">
        <v>1320</v>
      </c>
      <c r="F156" s="50">
        <f>E156*F155</f>
        <v>132</v>
      </c>
      <c r="G156" s="52"/>
      <c r="H156" s="50"/>
      <c r="I156" s="50"/>
      <c r="J156" s="50">
        <f>I156*F156</f>
        <v>0</v>
      </c>
      <c r="K156" s="50"/>
      <c r="L156" s="50"/>
      <c r="M156" s="50">
        <f>L156+J156+H156</f>
        <v>0</v>
      </c>
    </row>
    <row r="157" spans="1:13" s="9" customFormat="1" ht="22.5" customHeight="1">
      <c r="A157" s="348"/>
      <c r="B157" s="360"/>
      <c r="C157" s="47" t="s">
        <v>121</v>
      </c>
      <c r="D157" s="191" t="s">
        <v>57</v>
      </c>
      <c r="E157" s="191">
        <v>100</v>
      </c>
      <c r="F157" s="50">
        <f>E157*F155</f>
        <v>10</v>
      </c>
      <c r="G157" s="52"/>
      <c r="H157" s="50"/>
      <c r="I157" s="50"/>
      <c r="J157" s="50"/>
      <c r="K157" s="50"/>
      <c r="L157" s="50">
        <f>F157*K157</f>
        <v>0</v>
      </c>
      <c r="M157" s="50">
        <f aca="true" t="shared" si="13" ref="M157:M164">L157+J157+H157</f>
        <v>0</v>
      </c>
    </row>
    <row r="158" spans="1:13" s="9" customFormat="1" ht="22.5" customHeight="1">
      <c r="A158" s="348"/>
      <c r="B158" s="360"/>
      <c r="C158" s="47" t="s">
        <v>391</v>
      </c>
      <c r="D158" s="191" t="s">
        <v>57</v>
      </c>
      <c r="E158" s="191">
        <v>101.5</v>
      </c>
      <c r="F158" s="50">
        <f>E158*F155</f>
        <v>10.15</v>
      </c>
      <c r="G158" s="50"/>
      <c r="H158" s="50">
        <f aca="true" t="shared" si="14" ref="H158:H164">G158*F158</f>
        <v>0</v>
      </c>
      <c r="I158" s="50"/>
      <c r="J158" s="50"/>
      <c r="K158" s="50"/>
      <c r="L158" s="50"/>
      <c r="M158" s="50">
        <f t="shared" si="13"/>
        <v>0</v>
      </c>
    </row>
    <row r="159" spans="1:13" s="9" customFormat="1" ht="22.5" customHeight="1">
      <c r="A159" s="348"/>
      <c r="B159" s="360"/>
      <c r="C159" s="54" t="s">
        <v>58</v>
      </c>
      <c r="D159" s="191" t="s">
        <v>16</v>
      </c>
      <c r="E159" s="190">
        <v>49</v>
      </c>
      <c r="F159" s="50">
        <f>F155*E159</f>
        <v>4.9</v>
      </c>
      <c r="G159" s="50"/>
      <c r="H159" s="50">
        <f t="shared" si="14"/>
        <v>0</v>
      </c>
      <c r="I159" s="50"/>
      <c r="J159" s="50"/>
      <c r="K159" s="50"/>
      <c r="L159" s="50"/>
      <c r="M159" s="50">
        <f t="shared" si="13"/>
        <v>0</v>
      </c>
    </row>
    <row r="160" spans="1:13" s="9" customFormat="1" ht="32.25" customHeight="1">
      <c r="A160" s="348"/>
      <c r="B160" s="360"/>
      <c r="C160" s="54" t="s">
        <v>13</v>
      </c>
      <c r="D160" s="191" t="s">
        <v>14</v>
      </c>
      <c r="E160" s="191"/>
      <c r="F160" s="191">
        <v>0.7</v>
      </c>
      <c r="G160" s="191"/>
      <c r="H160" s="191">
        <f t="shared" si="14"/>
        <v>0</v>
      </c>
      <c r="I160" s="191"/>
      <c r="J160" s="191">
        <f>I160*F160</f>
        <v>0</v>
      </c>
      <c r="K160" s="191"/>
      <c r="L160" s="191">
        <f>K160*F160</f>
        <v>0</v>
      </c>
      <c r="M160" s="50">
        <f t="shared" si="13"/>
        <v>0</v>
      </c>
    </row>
    <row r="161" spans="1:13" s="9" customFormat="1" ht="22.5" customHeight="1">
      <c r="A161" s="348"/>
      <c r="B161" s="360"/>
      <c r="C161" s="54" t="s">
        <v>59</v>
      </c>
      <c r="D161" s="190" t="s">
        <v>437</v>
      </c>
      <c r="E161" s="190">
        <v>264</v>
      </c>
      <c r="F161" s="191">
        <f>E161*F155</f>
        <v>26.400000000000002</v>
      </c>
      <c r="G161" s="191"/>
      <c r="H161" s="191">
        <f t="shared" si="14"/>
        <v>0</v>
      </c>
      <c r="I161" s="191"/>
      <c r="J161" s="191"/>
      <c r="K161" s="191"/>
      <c r="L161" s="191"/>
      <c r="M161" s="50">
        <f t="shared" si="13"/>
        <v>0</v>
      </c>
    </row>
    <row r="162" spans="1:13" s="9" customFormat="1" ht="22.5" customHeight="1">
      <c r="A162" s="348"/>
      <c r="B162" s="360"/>
      <c r="C162" s="54" t="s">
        <v>17</v>
      </c>
      <c r="D162" s="190" t="s">
        <v>431</v>
      </c>
      <c r="E162" s="190">
        <v>6.3</v>
      </c>
      <c r="F162" s="191">
        <f>E162*F155</f>
        <v>0.63</v>
      </c>
      <c r="G162" s="191"/>
      <c r="H162" s="191">
        <f t="shared" si="14"/>
        <v>0</v>
      </c>
      <c r="I162" s="191"/>
      <c r="J162" s="191"/>
      <c r="K162" s="191"/>
      <c r="L162" s="191"/>
      <c r="M162" s="50">
        <f t="shared" si="13"/>
        <v>0</v>
      </c>
    </row>
    <row r="163" spans="1:13" s="9" customFormat="1" ht="22.5" customHeight="1">
      <c r="A163" s="348"/>
      <c r="B163" s="360"/>
      <c r="C163" s="47" t="s">
        <v>63</v>
      </c>
      <c r="D163" s="191" t="s">
        <v>54</v>
      </c>
      <c r="E163" s="191">
        <v>0.41</v>
      </c>
      <c r="F163" s="50">
        <f>E163*F155</f>
        <v>0.041</v>
      </c>
      <c r="G163" s="191"/>
      <c r="H163" s="191">
        <f t="shared" si="14"/>
        <v>0</v>
      </c>
      <c r="I163" s="191"/>
      <c r="J163" s="191"/>
      <c r="K163" s="191"/>
      <c r="L163" s="191"/>
      <c r="M163" s="50">
        <f t="shared" si="13"/>
        <v>0</v>
      </c>
    </row>
    <row r="164" spans="1:13" s="9" customFormat="1" ht="22.5" customHeight="1">
      <c r="A164" s="349"/>
      <c r="B164" s="361"/>
      <c r="C164" s="47" t="s">
        <v>69</v>
      </c>
      <c r="D164" s="191" t="s">
        <v>54</v>
      </c>
      <c r="E164" s="191">
        <v>0.32</v>
      </c>
      <c r="F164" s="50">
        <f>E164*F155</f>
        <v>0.032</v>
      </c>
      <c r="G164" s="191"/>
      <c r="H164" s="191">
        <f t="shared" si="14"/>
        <v>0</v>
      </c>
      <c r="I164" s="191"/>
      <c r="J164" s="191"/>
      <c r="K164" s="191"/>
      <c r="L164" s="191"/>
      <c r="M164" s="50">
        <f t="shared" si="13"/>
        <v>0</v>
      </c>
    </row>
    <row r="165" spans="1:13" s="9" customFormat="1" ht="22.5" customHeight="1">
      <c r="A165" s="347">
        <v>36</v>
      </c>
      <c r="B165" s="350" t="s">
        <v>99</v>
      </c>
      <c r="C165" s="74" t="s">
        <v>784</v>
      </c>
      <c r="D165" s="190" t="s">
        <v>54</v>
      </c>
      <c r="E165" s="190"/>
      <c r="F165" s="190">
        <v>0.5</v>
      </c>
      <c r="G165" s="190"/>
      <c r="H165" s="191"/>
      <c r="I165" s="191"/>
      <c r="J165" s="191"/>
      <c r="K165" s="191"/>
      <c r="L165" s="191"/>
      <c r="M165" s="52">
        <f>SUM(M166:M169)</f>
        <v>0</v>
      </c>
    </row>
    <row r="166" spans="1:13" s="9" customFormat="1" ht="22.5" customHeight="1">
      <c r="A166" s="348"/>
      <c r="B166" s="351"/>
      <c r="C166" s="60" t="s">
        <v>685</v>
      </c>
      <c r="D166" s="191" t="s">
        <v>14</v>
      </c>
      <c r="E166" s="191">
        <v>1</v>
      </c>
      <c r="F166" s="50">
        <f>F165*E166</f>
        <v>0.5</v>
      </c>
      <c r="G166" s="52"/>
      <c r="H166" s="50"/>
      <c r="I166" s="50"/>
      <c r="J166" s="50">
        <f>I166*F166</f>
        <v>0</v>
      </c>
      <c r="K166" s="50"/>
      <c r="L166" s="50"/>
      <c r="M166" s="50">
        <f>L166+J166+H166</f>
        <v>0</v>
      </c>
    </row>
    <row r="167" spans="1:13" s="9" customFormat="1" ht="22.5" customHeight="1">
      <c r="A167" s="348"/>
      <c r="B167" s="351"/>
      <c r="C167" s="60" t="s">
        <v>128</v>
      </c>
      <c r="D167" s="191" t="s">
        <v>16</v>
      </c>
      <c r="E167" s="191">
        <v>1.33</v>
      </c>
      <c r="F167" s="50">
        <f>E167*F165</f>
        <v>0.665</v>
      </c>
      <c r="G167" s="52"/>
      <c r="H167" s="50"/>
      <c r="I167" s="50"/>
      <c r="J167" s="50"/>
      <c r="K167" s="50"/>
      <c r="L167" s="50">
        <f>K167*F167</f>
        <v>0</v>
      </c>
      <c r="M167" s="50">
        <f>L167+J167+H167</f>
        <v>0</v>
      </c>
    </row>
    <row r="168" spans="1:13" s="9" customFormat="1" ht="22.5" customHeight="1">
      <c r="A168" s="348"/>
      <c r="B168" s="351"/>
      <c r="C168" s="60" t="s">
        <v>63</v>
      </c>
      <c r="D168" s="191" t="s">
        <v>49</v>
      </c>
      <c r="E168" s="191">
        <v>15.8</v>
      </c>
      <c r="F168" s="50">
        <f>9.75*E168</f>
        <v>154.05</v>
      </c>
      <c r="G168" s="50"/>
      <c r="H168" s="50">
        <f>G168*F168</f>
        <v>0</v>
      </c>
      <c r="I168" s="50"/>
      <c r="J168" s="50"/>
      <c r="K168" s="50"/>
      <c r="L168" s="50"/>
      <c r="M168" s="50">
        <f>L168+J168+H168</f>
        <v>0</v>
      </c>
    </row>
    <row r="169" spans="1:13" s="9" customFormat="1" ht="22.5" customHeight="1">
      <c r="A169" s="348"/>
      <c r="B169" s="351"/>
      <c r="C169" s="74" t="s">
        <v>34</v>
      </c>
      <c r="D169" s="190" t="s">
        <v>26</v>
      </c>
      <c r="E169" s="190"/>
      <c r="F169" s="190">
        <v>122</v>
      </c>
      <c r="G169" s="190"/>
      <c r="H169" s="191">
        <f>G169*F169</f>
        <v>0</v>
      </c>
      <c r="I169" s="191"/>
      <c r="J169" s="191">
        <f>I169*F169</f>
        <v>0</v>
      </c>
      <c r="K169" s="191"/>
      <c r="L169" s="191">
        <f>K169*F169</f>
        <v>0</v>
      </c>
      <c r="M169" s="50">
        <f>L169+J169+H169</f>
        <v>0</v>
      </c>
    </row>
    <row r="170" spans="1:13" s="9" customFormat="1" ht="22.5" customHeight="1">
      <c r="A170" s="347">
        <v>37</v>
      </c>
      <c r="B170" s="350" t="s">
        <v>100</v>
      </c>
      <c r="C170" s="67" t="s">
        <v>676</v>
      </c>
      <c r="D170" s="190" t="s">
        <v>43</v>
      </c>
      <c r="E170" s="190"/>
      <c r="F170" s="190">
        <v>0.4</v>
      </c>
      <c r="G170" s="190"/>
      <c r="H170" s="191"/>
      <c r="I170" s="191"/>
      <c r="J170" s="191"/>
      <c r="K170" s="191"/>
      <c r="L170" s="191"/>
      <c r="M170" s="52">
        <f>SUM(M171:M173)</f>
        <v>0</v>
      </c>
    </row>
    <row r="171" spans="1:13" s="9" customFormat="1" ht="22.5" customHeight="1">
      <c r="A171" s="348"/>
      <c r="B171" s="351"/>
      <c r="C171" s="47" t="s">
        <v>125</v>
      </c>
      <c r="D171" s="191" t="s">
        <v>45</v>
      </c>
      <c r="E171" s="191">
        <v>54</v>
      </c>
      <c r="F171" s="50">
        <f>F170*E171</f>
        <v>21.6</v>
      </c>
      <c r="G171" s="52"/>
      <c r="H171" s="50"/>
      <c r="I171" s="50"/>
      <c r="J171" s="50">
        <f>I171*F171</f>
        <v>0</v>
      </c>
      <c r="K171" s="50"/>
      <c r="L171" s="50"/>
      <c r="M171" s="50">
        <f>L171+J171+H171</f>
        <v>0</v>
      </c>
    </row>
    <row r="172" spans="1:13" s="9" customFormat="1" ht="22.5" customHeight="1">
      <c r="A172" s="348"/>
      <c r="B172" s="351"/>
      <c r="C172" s="47" t="s">
        <v>123</v>
      </c>
      <c r="D172" s="191" t="s">
        <v>16</v>
      </c>
      <c r="E172" s="191">
        <v>0.4</v>
      </c>
      <c r="F172" s="50">
        <f>E172*F170</f>
        <v>0.16000000000000003</v>
      </c>
      <c r="G172" s="52"/>
      <c r="H172" s="50">
        <f>G172*F172</f>
        <v>0</v>
      </c>
      <c r="I172" s="50"/>
      <c r="J172" s="50"/>
      <c r="K172" s="50"/>
      <c r="L172" s="50"/>
      <c r="M172" s="50">
        <f>L172+J172+H172</f>
        <v>0</v>
      </c>
    </row>
    <row r="173" spans="1:13" s="9" customFormat="1" ht="22.5" customHeight="1">
      <c r="A173" s="349"/>
      <c r="B173" s="352"/>
      <c r="C173" s="47" t="s">
        <v>101</v>
      </c>
      <c r="D173" s="191" t="s">
        <v>49</v>
      </c>
      <c r="E173" s="191">
        <v>84</v>
      </c>
      <c r="F173" s="50">
        <f>E173*F170</f>
        <v>33.6</v>
      </c>
      <c r="G173" s="50"/>
      <c r="H173" s="50">
        <f>G173*F173</f>
        <v>0</v>
      </c>
      <c r="I173" s="50"/>
      <c r="J173" s="50"/>
      <c r="K173" s="50"/>
      <c r="L173" s="50"/>
      <c r="M173" s="50">
        <f>L173+J173+H173</f>
        <v>0</v>
      </c>
    </row>
    <row r="174" spans="1:13" s="9" customFormat="1" ht="22.5" customHeight="1">
      <c r="A174" s="347" t="s">
        <v>872</v>
      </c>
      <c r="B174" s="350" t="s">
        <v>359</v>
      </c>
      <c r="C174" s="72" t="s">
        <v>35</v>
      </c>
      <c r="D174" s="190" t="s">
        <v>439</v>
      </c>
      <c r="E174" s="190"/>
      <c r="F174" s="190">
        <v>0.025</v>
      </c>
      <c r="G174" s="190"/>
      <c r="H174" s="303">
        <f>G174*F174</f>
        <v>0</v>
      </c>
      <c r="I174" s="303"/>
      <c r="J174" s="303">
        <f>I174*F174</f>
        <v>0</v>
      </c>
      <c r="K174" s="303"/>
      <c r="L174" s="303">
        <f>K174*F174</f>
        <v>0</v>
      </c>
      <c r="M174" s="52">
        <f>SUM(M175:M178)</f>
        <v>0</v>
      </c>
    </row>
    <row r="175" spans="1:13" s="9" customFormat="1" ht="22.5" customHeight="1">
      <c r="A175" s="348"/>
      <c r="B175" s="351"/>
      <c r="C175" s="47" t="s">
        <v>125</v>
      </c>
      <c r="D175" s="303" t="s">
        <v>45</v>
      </c>
      <c r="E175" s="303">
        <v>91.4</v>
      </c>
      <c r="F175" s="50">
        <f>F174*E175</f>
        <v>2.285</v>
      </c>
      <c r="G175" s="52"/>
      <c r="H175" s="50"/>
      <c r="I175" s="50"/>
      <c r="J175" s="50">
        <f>I175*F175</f>
        <v>0</v>
      </c>
      <c r="K175" s="50"/>
      <c r="L175" s="50"/>
      <c r="M175" s="50">
        <f>L175+J175+H175</f>
        <v>0</v>
      </c>
    </row>
    <row r="176" spans="1:13" s="9" customFormat="1" ht="22.5" customHeight="1">
      <c r="A176" s="348"/>
      <c r="B176" s="351"/>
      <c r="C176" s="47" t="s">
        <v>128</v>
      </c>
      <c r="D176" s="303" t="s">
        <v>16</v>
      </c>
      <c r="E176" s="303">
        <v>35.3</v>
      </c>
      <c r="F176" s="50">
        <f>E176*F174</f>
        <v>0.8825</v>
      </c>
      <c r="G176" s="52"/>
      <c r="H176" s="50"/>
      <c r="I176" s="50"/>
      <c r="J176" s="50"/>
      <c r="K176" s="50"/>
      <c r="L176" s="50">
        <f>K176*F176</f>
        <v>0</v>
      </c>
      <c r="M176" s="50">
        <f>L176+J176+H176</f>
        <v>0</v>
      </c>
    </row>
    <row r="177" spans="1:13" s="9" customFormat="1" ht="22.5" customHeight="1">
      <c r="A177" s="348"/>
      <c r="B177" s="351"/>
      <c r="C177" s="47" t="s">
        <v>107</v>
      </c>
      <c r="D177" s="303" t="s">
        <v>80</v>
      </c>
      <c r="E177" s="303">
        <v>100</v>
      </c>
      <c r="F177" s="50">
        <f>E177*F174</f>
        <v>2.5</v>
      </c>
      <c r="G177" s="50"/>
      <c r="H177" s="50">
        <f>G177*F177</f>
        <v>0</v>
      </c>
      <c r="I177" s="50"/>
      <c r="J177" s="50"/>
      <c r="K177" s="50"/>
      <c r="L177" s="50"/>
      <c r="M177" s="50">
        <f>L177+J177+H177</f>
        <v>0</v>
      </c>
    </row>
    <row r="178" spans="1:13" s="9" customFormat="1" ht="22.5" customHeight="1">
      <c r="A178" s="348"/>
      <c r="B178" s="352"/>
      <c r="C178" s="54" t="s">
        <v>58</v>
      </c>
      <c r="D178" s="303" t="s">
        <v>16</v>
      </c>
      <c r="E178" s="190">
        <v>10.7</v>
      </c>
      <c r="F178" s="50">
        <f>F174*E178</f>
        <v>0.2675</v>
      </c>
      <c r="G178" s="50"/>
      <c r="H178" s="50">
        <f>G178*F178</f>
        <v>0</v>
      </c>
      <c r="I178" s="50"/>
      <c r="J178" s="50"/>
      <c r="K178" s="50"/>
      <c r="L178" s="50"/>
      <c r="M178" s="50">
        <f>L178+J178+H178</f>
        <v>0</v>
      </c>
    </row>
    <row r="179" spans="1:13" s="9" customFormat="1" ht="22.5" customHeight="1">
      <c r="A179" s="190"/>
      <c r="B179" s="302"/>
      <c r="C179" s="83" t="s">
        <v>261</v>
      </c>
      <c r="D179" s="49"/>
      <c r="E179" s="145"/>
      <c r="F179" s="50"/>
      <c r="G179" s="50"/>
      <c r="H179" s="50"/>
      <c r="I179" s="50"/>
      <c r="J179" s="50"/>
      <c r="K179" s="50"/>
      <c r="L179" s="50"/>
      <c r="M179" s="50"/>
    </row>
    <row r="180" spans="1:13" s="9" customFormat="1" ht="22.5" customHeight="1">
      <c r="A180" s="347">
        <v>38</v>
      </c>
      <c r="B180" s="350" t="s">
        <v>764</v>
      </c>
      <c r="C180" s="192" t="s">
        <v>184</v>
      </c>
      <c r="D180" s="190" t="s">
        <v>57</v>
      </c>
      <c r="E180" s="190"/>
      <c r="F180" s="190">
        <v>10.8</v>
      </c>
      <c r="G180" s="190"/>
      <c r="H180" s="191"/>
      <c r="I180" s="191"/>
      <c r="J180" s="191"/>
      <c r="K180" s="191"/>
      <c r="L180" s="191"/>
      <c r="M180" s="52">
        <f>SUM(M181:M185)</f>
        <v>0</v>
      </c>
    </row>
    <row r="181" spans="1:13" s="9" customFormat="1" ht="22.5" customHeight="1">
      <c r="A181" s="348"/>
      <c r="B181" s="351"/>
      <c r="C181" s="192" t="s">
        <v>44</v>
      </c>
      <c r="D181" s="191" t="s">
        <v>45</v>
      </c>
      <c r="E181" s="191">
        <v>17.2</v>
      </c>
      <c r="F181" s="191">
        <f>F180*E181</f>
        <v>185.76</v>
      </c>
      <c r="G181" s="56"/>
      <c r="H181" s="191"/>
      <c r="I181" s="191"/>
      <c r="J181" s="191">
        <f>I181*F181</f>
        <v>0</v>
      </c>
      <c r="K181" s="191"/>
      <c r="L181" s="50"/>
      <c r="M181" s="50">
        <f>L181+J181+H181</f>
        <v>0</v>
      </c>
    </row>
    <row r="182" spans="1:13" s="9" customFormat="1" ht="22.5" customHeight="1">
      <c r="A182" s="348"/>
      <c r="B182" s="351"/>
      <c r="C182" s="192" t="s">
        <v>68</v>
      </c>
      <c r="D182" s="191" t="s">
        <v>186</v>
      </c>
      <c r="E182" s="191">
        <v>8.66</v>
      </c>
      <c r="F182" s="191">
        <f>E182*F180</f>
        <v>93.528</v>
      </c>
      <c r="G182" s="56"/>
      <c r="H182" s="191"/>
      <c r="I182" s="191"/>
      <c r="J182" s="191"/>
      <c r="K182" s="191"/>
      <c r="L182" s="50">
        <f>K182*F182</f>
        <v>0</v>
      </c>
      <c r="M182" s="50">
        <f>L182+J182+H182</f>
        <v>0</v>
      </c>
    </row>
    <row r="183" spans="1:13" s="9" customFormat="1" ht="22.5" customHeight="1">
      <c r="A183" s="348"/>
      <c r="B183" s="351"/>
      <c r="C183" s="192" t="s">
        <v>360</v>
      </c>
      <c r="D183" s="190" t="s">
        <v>118</v>
      </c>
      <c r="E183" s="190"/>
      <c r="F183" s="190">
        <v>11</v>
      </c>
      <c r="G183" s="190"/>
      <c r="H183" s="191">
        <f>G183*F183</f>
        <v>0</v>
      </c>
      <c r="I183" s="191"/>
      <c r="J183" s="191"/>
      <c r="K183" s="191"/>
      <c r="L183" s="191"/>
      <c r="M183" s="191">
        <f>L183+J183+H183</f>
        <v>0</v>
      </c>
    </row>
    <row r="184" spans="1:13" s="9" customFormat="1" ht="27" customHeight="1">
      <c r="A184" s="348"/>
      <c r="B184" s="351"/>
      <c r="C184" s="192" t="s">
        <v>414</v>
      </c>
      <c r="D184" s="190" t="s">
        <v>14</v>
      </c>
      <c r="E184" s="190">
        <v>0.103</v>
      </c>
      <c r="F184" s="190">
        <f>F180*E184</f>
        <v>1.1124</v>
      </c>
      <c r="G184" s="190"/>
      <c r="H184" s="191">
        <f>F184*G184</f>
        <v>0</v>
      </c>
      <c r="I184" s="191"/>
      <c r="J184" s="191"/>
      <c r="K184" s="191"/>
      <c r="L184" s="191"/>
      <c r="M184" s="191">
        <f>SUM(H184:L184)</f>
        <v>0</v>
      </c>
    </row>
    <row r="185" spans="1:13" s="9" customFormat="1" ht="24.75" customHeight="1">
      <c r="A185" s="349"/>
      <c r="B185" s="352"/>
      <c r="C185" s="60" t="s">
        <v>123</v>
      </c>
      <c r="D185" s="191" t="s">
        <v>186</v>
      </c>
      <c r="E185" s="191">
        <v>2.53</v>
      </c>
      <c r="F185" s="191">
        <f>E185*F180</f>
        <v>27.323999999999998</v>
      </c>
      <c r="G185" s="56"/>
      <c r="H185" s="191">
        <f>G185*F185</f>
        <v>0</v>
      </c>
      <c r="I185" s="191"/>
      <c r="J185" s="191"/>
      <c r="K185" s="191"/>
      <c r="L185" s="50"/>
      <c r="M185" s="50">
        <f>L185+J185+H185</f>
        <v>0</v>
      </c>
    </row>
    <row r="186" spans="1:13" s="9" customFormat="1" ht="24.75" customHeight="1">
      <c r="A186" s="347">
        <v>39</v>
      </c>
      <c r="B186" s="350" t="s">
        <v>364</v>
      </c>
      <c r="C186" s="84" t="s">
        <v>361</v>
      </c>
      <c r="D186" s="145" t="s">
        <v>118</v>
      </c>
      <c r="E186" s="145"/>
      <c r="F186" s="145">
        <v>12</v>
      </c>
      <c r="G186" s="145"/>
      <c r="H186" s="49"/>
      <c r="I186" s="49"/>
      <c r="J186" s="49"/>
      <c r="K186" s="49"/>
      <c r="L186" s="49"/>
      <c r="M186" s="52">
        <f>SUM(M187:M191)</f>
        <v>0</v>
      </c>
    </row>
    <row r="187" spans="1:13" s="9" customFormat="1" ht="24.75" customHeight="1">
      <c r="A187" s="348"/>
      <c r="B187" s="351"/>
      <c r="C187" s="84" t="s">
        <v>44</v>
      </c>
      <c r="D187" s="49" t="s">
        <v>45</v>
      </c>
      <c r="E187" s="49">
        <v>4.71</v>
      </c>
      <c r="F187" s="49">
        <f>F186*E187</f>
        <v>56.519999999999996</v>
      </c>
      <c r="G187" s="56"/>
      <c r="H187" s="49"/>
      <c r="I187" s="49"/>
      <c r="J187" s="49">
        <f>I187*F187</f>
        <v>0</v>
      </c>
      <c r="K187" s="49"/>
      <c r="L187" s="50"/>
      <c r="M187" s="50">
        <f aca="true" t="shared" si="15" ref="M187:M192">L187+J187+H187</f>
        <v>0</v>
      </c>
    </row>
    <row r="188" spans="1:13" s="9" customFormat="1" ht="35.25" customHeight="1">
      <c r="A188" s="348"/>
      <c r="B188" s="351"/>
      <c r="C188" s="84" t="s">
        <v>68</v>
      </c>
      <c r="D188" s="49" t="s">
        <v>186</v>
      </c>
      <c r="E188" s="49">
        <v>1.87</v>
      </c>
      <c r="F188" s="49">
        <f>E188*F186</f>
        <v>22.44</v>
      </c>
      <c r="G188" s="56"/>
      <c r="H188" s="49"/>
      <c r="I188" s="49"/>
      <c r="J188" s="49"/>
      <c r="K188" s="49"/>
      <c r="L188" s="50">
        <f>K188*F188</f>
        <v>0</v>
      </c>
      <c r="M188" s="50">
        <f t="shared" si="15"/>
        <v>0</v>
      </c>
    </row>
    <row r="189" spans="1:13" s="9" customFormat="1" ht="21.75" customHeight="1">
      <c r="A189" s="348"/>
      <c r="B189" s="351"/>
      <c r="C189" s="47" t="s">
        <v>362</v>
      </c>
      <c r="D189" s="145" t="s">
        <v>118</v>
      </c>
      <c r="E189" s="145"/>
      <c r="F189" s="89">
        <v>10</v>
      </c>
      <c r="G189" s="145"/>
      <c r="H189" s="49">
        <f>G189*F189</f>
        <v>0</v>
      </c>
      <c r="I189" s="49"/>
      <c r="J189" s="49"/>
      <c r="K189" s="49"/>
      <c r="L189" s="49"/>
      <c r="M189" s="50">
        <f t="shared" si="15"/>
        <v>0</v>
      </c>
    </row>
    <row r="190" spans="1:13" s="9" customFormat="1" ht="21.75" customHeight="1">
      <c r="A190" s="348"/>
      <c r="B190" s="351"/>
      <c r="C190" s="47" t="s">
        <v>363</v>
      </c>
      <c r="D190" s="145" t="s">
        <v>118</v>
      </c>
      <c r="E190" s="145"/>
      <c r="F190" s="89">
        <v>2</v>
      </c>
      <c r="G190" s="145"/>
      <c r="H190" s="49">
        <f>G190*F190</f>
        <v>0</v>
      </c>
      <c r="I190" s="49"/>
      <c r="J190" s="49"/>
      <c r="K190" s="49"/>
      <c r="L190" s="49"/>
      <c r="M190" s="50">
        <f t="shared" si="15"/>
        <v>0</v>
      </c>
    </row>
    <row r="191" spans="1:13" s="9" customFormat="1" ht="27.75" customHeight="1">
      <c r="A191" s="348"/>
      <c r="B191" s="352"/>
      <c r="C191" s="47" t="s">
        <v>123</v>
      </c>
      <c r="D191" s="49" t="s">
        <v>186</v>
      </c>
      <c r="E191" s="49">
        <v>1.33</v>
      </c>
      <c r="F191" s="49">
        <f>E191*F186</f>
        <v>15.96</v>
      </c>
      <c r="G191" s="56"/>
      <c r="H191" s="49">
        <f>G191*F191</f>
        <v>0</v>
      </c>
      <c r="I191" s="49"/>
      <c r="J191" s="49"/>
      <c r="K191" s="49"/>
      <c r="L191" s="50"/>
      <c r="M191" s="50">
        <f t="shared" si="15"/>
        <v>0</v>
      </c>
    </row>
    <row r="192" spans="1:13" s="9" customFormat="1" ht="27.75" customHeight="1">
      <c r="A192" s="154">
        <v>40</v>
      </c>
      <c r="B192" s="20"/>
      <c r="C192" s="5" t="s">
        <v>4</v>
      </c>
      <c r="D192" s="4"/>
      <c r="E192" s="4"/>
      <c r="F192" s="4"/>
      <c r="G192" s="4"/>
      <c r="H192" s="6">
        <f>SUM(H6:H191)</f>
        <v>0</v>
      </c>
      <c r="I192" s="6"/>
      <c r="J192" s="6">
        <f>SUM(J6:J191)</f>
        <v>0</v>
      </c>
      <c r="K192" s="6"/>
      <c r="L192" s="6">
        <f>SUM(L7:L191)</f>
        <v>0</v>
      </c>
      <c r="M192" s="17">
        <f t="shared" si="15"/>
        <v>0</v>
      </c>
    </row>
    <row r="193" spans="1:13" s="9" customFormat="1" ht="27.75" customHeight="1">
      <c r="A193" s="89">
        <v>41</v>
      </c>
      <c r="B193" s="18"/>
      <c r="C193" s="7" t="s">
        <v>890</v>
      </c>
      <c r="D193" s="1" t="s">
        <v>8</v>
      </c>
      <c r="E193" s="1"/>
      <c r="F193" s="1"/>
      <c r="G193" s="1"/>
      <c r="H193" s="2"/>
      <c r="I193" s="2"/>
      <c r="J193" s="3"/>
      <c r="K193" s="2"/>
      <c r="L193" s="2"/>
      <c r="M193" s="8">
        <f>M192*F193/100</f>
        <v>0</v>
      </c>
    </row>
    <row r="194" spans="1:13" s="9" customFormat="1" ht="27.75" customHeight="1">
      <c r="A194" s="160">
        <v>42</v>
      </c>
      <c r="B194" s="19"/>
      <c r="C194" s="14" t="s">
        <v>4</v>
      </c>
      <c r="D194" s="1"/>
      <c r="E194" s="1"/>
      <c r="F194" s="1"/>
      <c r="G194" s="1"/>
      <c r="H194" s="1"/>
      <c r="I194" s="1"/>
      <c r="J194" s="1"/>
      <c r="K194" s="1"/>
      <c r="L194" s="1"/>
      <c r="M194" s="3">
        <f>M193+M192</f>
        <v>0</v>
      </c>
    </row>
    <row r="195" spans="1:13" s="9" customFormat="1" ht="27.75" customHeight="1">
      <c r="A195" s="160">
        <v>43</v>
      </c>
      <c r="B195" s="19"/>
      <c r="C195" s="15" t="s">
        <v>888</v>
      </c>
      <c r="D195" s="1" t="s">
        <v>8</v>
      </c>
      <c r="E195" s="1"/>
      <c r="F195" s="1"/>
      <c r="G195" s="1"/>
      <c r="H195" s="1"/>
      <c r="I195" s="1"/>
      <c r="J195" s="1"/>
      <c r="K195" s="1"/>
      <c r="L195" s="1"/>
      <c r="M195" s="16">
        <f>M194*F195/100</f>
        <v>0</v>
      </c>
    </row>
    <row r="196" spans="1:13" s="9" customFormat="1" ht="27.75" customHeight="1">
      <c r="A196" s="149">
        <v>44</v>
      </c>
      <c r="B196" s="150"/>
      <c r="C196" s="151" t="s">
        <v>10</v>
      </c>
      <c r="D196" s="152"/>
      <c r="E196" s="152"/>
      <c r="F196" s="152"/>
      <c r="G196" s="152"/>
      <c r="H196" s="152"/>
      <c r="I196" s="152"/>
      <c r="J196" s="152"/>
      <c r="K196" s="152"/>
      <c r="L196" s="152"/>
      <c r="M196" s="153">
        <f>M195+M194</f>
        <v>0</v>
      </c>
    </row>
    <row r="197" spans="1:13" s="9" customFormat="1" ht="28.5" customHeight="1">
      <c r="A197" s="381"/>
      <c r="B197" s="381"/>
      <c r="C197" s="381"/>
      <c r="D197" s="381"/>
      <c r="E197" s="381"/>
      <c r="F197" s="381"/>
      <c r="G197" s="381"/>
      <c r="H197" s="381"/>
      <c r="I197" s="381"/>
      <c r="J197" s="381"/>
      <c r="K197" s="381"/>
      <c r="L197" s="381"/>
      <c r="M197" s="381"/>
    </row>
    <row r="198" spans="1:13" s="9" customFormat="1" ht="28.5" customHeight="1">
      <c r="A198" s="382"/>
      <c r="B198" s="382"/>
      <c r="C198" s="382"/>
      <c r="D198" s="382"/>
      <c r="E198" s="382"/>
      <c r="F198" s="382"/>
      <c r="G198" s="382"/>
      <c r="H198" s="382"/>
      <c r="I198" s="382"/>
      <c r="J198" s="382"/>
      <c r="K198" s="382"/>
      <c r="L198" s="382"/>
      <c r="M198" s="382"/>
    </row>
    <row r="199" spans="1:13" s="9" customFormat="1" ht="28.5" customHeight="1">
      <c r="A199" s="382"/>
      <c r="B199" s="382"/>
      <c r="C199" s="382"/>
      <c r="D199" s="382"/>
      <c r="E199" s="382"/>
      <c r="F199" s="382"/>
      <c r="G199" s="382"/>
      <c r="H199" s="382"/>
      <c r="I199" s="382"/>
      <c r="J199" s="382"/>
      <c r="K199" s="382"/>
      <c r="L199" s="382"/>
      <c r="M199" s="382"/>
    </row>
    <row r="200" spans="1:13" s="9" customFormat="1" ht="28.5" customHeight="1">
      <c r="A200" s="382"/>
      <c r="B200" s="382"/>
      <c r="C200" s="382"/>
      <c r="D200" s="382"/>
      <c r="E200" s="382"/>
      <c r="F200" s="382"/>
      <c r="G200" s="382"/>
      <c r="H200" s="382"/>
      <c r="I200" s="382"/>
      <c r="J200" s="382"/>
      <c r="K200" s="382"/>
      <c r="L200" s="382"/>
      <c r="M200" s="382"/>
    </row>
    <row r="201" spans="1:13" s="9" customFormat="1" ht="28.5" customHeight="1">
      <c r="A201" s="383"/>
      <c r="B201" s="383"/>
      <c r="C201" s="383"/>
      <c r="D201" s="383"/>
      <c r="E201" s="383"/>
      <c r="F201" s="383"/>
      <c r="G201" s="383"/>
      <c r="H201" s="383"/>
      <c r="I201" s="383"/>
      <c r="J201" s="383"/>
      <c r="K201" s="383"/>
      <c r="L201" s="383"/>
      <c r="M201" s="383"/>
    </row>
    <row r="202" spans="1:13" s="9" customFormat="1" ht="20.25" customHeight="1">
      <c r="A202" s="383"/>
      <c r="B202" s="383"/>
      <c r="C202" s="383"/>
      <c r="D202" s="383"/>
      <c r="E202" s="383"/>
      <c r="F202" s="383"/>
      <c r="G202" s="383"/>
      <c r="H202" s="383"/>
      <c r="I202" s="383"/>
      <c r="J202" s="383"/>
      <c r="K202" s="383"/>
      <c r="L202" s="383"/>
      <c r="M202" s="383"/>
    </row>
    <row r="203" spans="1:13" s="9" customFormat="1" ht="23.25" customHeight="1">
      <c r="A203" s="383"/>
      <c r="B203" s="383"/>
      <c r="C203" s="383"/>
      <c r="D203" s="383"/>
      <c r="E203" s="383"/>
      <c r="F203" s="383"/>
      <c r="G203" s="383"/>
      <c r="H203" s="383"/>
      <c r="I203" s="383"/>
      <c r="J203" s="383"/>
      <c r="K203" s="383"/>
      <c r="L203" s="383"/>
      <c r="M203" s="383"/>
    </row>
    <row r="204" spans="1:13" s="9" customFormat="1" ht="18.75" customHeight="1">
      <c r="A204" s="383"/>
      <c r="B204" s="383"/>
      <c r="C204" s="383"/>
      <c r="D204" s="383"/>
      <c r="E204" s="383"/>
      <c r="F204" s="383"/>
      <c r="G204" s="383"/>
      <c r="H204" s="383"/>
      <c r="I204" s="383"/>
      <c r="J204" s="383"/>
      <c r="K204" s="383"/>
      <c r="L204" s="383"/>
      <c r="M204" s="383"/>
    </row>
    <row r="205" spans="1:13" s="9" customFormat="1" ht="18.75" customHeight="1">
      <c r="A205" s="380"/>
      <c r="B205" s="380"/>
      <c r="C205" s="380"/>
      <c r="D205" s="380"/>
      <c r="E205" s="380"/>
      <c r="F205" s="380"/>
      <c r="G205" s="380"/>
      <c r="H205" s="380"/>
      <c r="I205" s="380"/>
      <c r="J205" s="380"/>
      <c r="K205" s="380"/>
      <c r="L205" s="380"/>
      <c r="M205" s="380"/>
    </row>
    <row r="206" spans="1:13" s="9" customFormat="1" ht="20.25" customHeight="1">
      <c r="A206" s="380"/>
      <c r="B206" s="380"/>
      <c r="C206" s="380"/>
      <c r="D206" s="380"/>
      <c r="E206" s="380"/>
      <c r="F206" s="380"/>
      <c r="G206" s="380"/>
      <c r="H206" s="380"/>
      <c r="I206" s="380"/>
      <c r="J206" s="380"/>
      <c r="K206" s="380"/>
      <c r="L206" s="380"/>
      <c r="M206" s="380"/>
    </row>
    <row r="207" spans="1:13" s="9" customFormat="1" ht="16.5" customHeight="1">
      <c r="A207" s="380"/>
      <c r="B207" s="380"/>
      <c r="C207" s="380"/>
      <c r="D207" s="380"/>
      <c r="E207" s="380"/>
      <c r="F207" s="380"/>
      <c r="G207" s="380"/>
      <c r="H207" s="380"/>
      <c r="I207" s="380"/>
      <c r="J207" s="380"/>
      <c r="K207" s="380"/>
      <c r="L207" s="380"/>
      <c r="M207" s="380"/>
    </row>
    <row r="208" spans="1:13" s="9" customFormat="1" ht="18.75" customHeight="1">
      <c r="A208" s="380"/>
      <c r="B208" s="380"/>
      <c r="C208" s="380"/>
      <c r="D208" s="380"/>
      <c r="E208" s="380"/>
      <c r="F208" s="380"/>
      <c r="G208" s="380"/>
      <c r="H208" s="380"/>
      <c r="I208" s="380"/>
      <c r="J208" s="380"/>
      <c r="K208" s="380"/>
      <c r="L208" s="380"/>
      <c r="M208" s="380"/>
    </row>
    <row r="209" s="9" customFormat="1" ht="19.5" customHeight="1">
      <c r="A209" s="87"/>
    </row>
    <row r="210" s="9" customFormat="1" ht="15">
      <c r="A210" s="87"/>
    </row>
    <row r="211" s="9" customFormat="1" ht="15">
      <c r="A211" s="87"/>
    </row>
    <row r="212" s="9" customFormat="1" ht="15">
      <c r="A212" s="87"/>
    </row>
    <row r="213" s="9" customFormat="1" ht="15">
      <c r="A213" s="87"/>
    </row>
    <row r="214" s="9" customFormat="1" ht="15">
      <c r="A214" s="87"/>
    </row>
    <row r="215" s="9" customFormat="1" ht="15">
      <c r="A215" s="87"/>
    </row>
    <row r="216" s="9" customFormat="1" ht="15">
      <c r="A216" s="87"/>
    </row>
    <row r="217" s="9" customFormat="1" ht="15">
      <c r="A217" s="87"/>
    </row>
    <row r="218" s="9" customFormat="1" ht="15">
      <c r="A218" s="87"/>
    </row>
    <row r="219" s="9" customFormat="1" ht="15">
      <c r="A219" s="87"/>
    </row>
    <row r="220" s="9" customFormat="1" ht="15">
      <c r="A220" s="87"/>
    </row>
    <row r="221" s="9" customFormat="1" ht="15">
      <c r="A221" s="87"/>
    </row>
    <row r="222" s="9" customFormat="1" ht="15">
      <c r="A222" s="87"/>
    </row>
    <row r="223" spans="1:13" s="9" customFormat="1" ht="15">
      <c r="A223" s="87"/>
      <c r="C223"/>
      <c r="D223"/>
      <c r="E223"/>
      <c r="F223"/>
      <c r="H223"/>
      <c r="I223"/>
      <c r="J223"/>
      <c r="K223"/>
      <c r="L223"/>
      <c r="M223"/>
    </row>
    <row r="224" spans="1:13" s="9" customFormat="1" ht="15">
      <c r="A224" s="87"/>
      <c r="C224"/>
      <c r="D224"/>
      <c r="E224"/>
      <c r="F224"/>
      <c r="H224"/>
      <c r="I224"/>
      <c r="J224"/>
      <c r="K224"/>
      <c r="L224"/>
      <c r="M224"/>
    </row>
    <row r="225" spans="1:13" s="9" customFormat="1" ht="15">
      <c r="A225" s="87"/>
      <c r="C225"/>
      <c r="D225"/>
      <c r="E225"/>
      <c r="F225"/>
      <c r="H225"/>
      <c r="I225"/>
      <c r="J225"/>
      <c r="K225"/>
      <c r="L225"/>
      <c r="M225"/>
    </row>
    <row r="226" spans="1:13" s="9" customFormat="1" ht="15">
      <c r="A226" s="87"/>
      <c r="C226"/>
      <c r="D226"/>
      <c r="E226"/>
      <c r="F226"/>
      <c r="H226"/>
      <c r="I226"/>
      <c r="J226"/>
      <c r="K226"/>
      <c r="L226"/>
      <c r="M226"/>
    </row>
    <row r="227" spans="1:13" s="9" customFormat="1" ht="15">
      <c r="A227" s="87"/>
      <c r="C227"/>
      <c r="D227"/>
      <c r="E227"/>
      <c r="F227"/>
      <c r="H227"/>
      <c r="I227"/>
      <c r="J227"/>
      <c r="K227"/>
      <c r="L227"/>
      <c r="M227"/>
    </row>
  </sheetData>
  <sheetProtection/>
  <mergeCells count="82">
    <mergeCell ref="A174:A178"/>
    <mergeCell ref="B174:B178"/>
    <mergeCell ref="A35:A39"/>
    <mergeCell ref="A142:A146"/>
    <mergeCell ref="B142:B146"/>
    <mergeCell ref="A147:A148"/>
    <mergeCell ref="B147:B148"/>
    <mergeCell ref="A89:A97"/>
    <mergeCell ref="B89:B97"/>
    <mergeCell ref="A98:A106"/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M4"/>
    <mergeCell ref="A30:A34"/>
    <mergeCell ref="B30:B34"/>
    <mergeCell ref="B25:B29"/>
    <mergeCell ref="A25:A29"/>
    <mergeCell ref="A7:A9"/>
    <mergeCell ref="B7:B9"/>
    <mergeCell ref="A10:A13"/>
    <mergeCell ref="B10:B13"/>
    <mergeCell ref="A14:A15"/>
    <mergeCell ref="B14:B15"/>
    <mergeCell ref="A71:A79"/>
    <mergeCell ref="B71:B79"/>
    <mergeCell ref="A80:A88"/>
    <mergeCell ref="B80:B88"/>
    <mergeCell ref="B59:B65"/>
    <mergeCell ref="A59:A65"/>
    <mergeCell ref="B66:B70"/>
    <mergeCell ref="A66:A70"/>
    <mergeCell ref="B98:B106"/>
    <mergeCell ref="A107:A112"/>
    <mergeCell ref="B107:B112"/>
    <mergeCell ref="A113:A117"/>
    <mergeCell ref="B113:B117"/>
    <mergeCell ref="A118:A122"/>
    <mergeCell ref="B118:B122"/>
    <mergeCell ref="A125:A127"/>
    <mergeCell ref="B125:B127"/>
    <mergeCell ref="A128:A130"/>
    <mergeCell ref="B128:B130"/>
    <mergeCell ref="A131:A136"/>
    <mergeCell ref="B131:B136"/>
    <mergeCell ref="A137:A141"/>
    <mergeCell ref="B137:B141"/>
    <mergeCell ref="A180:A185"/>
    <mergeCell ref="B180:B185"/>
    <mergeCell ref="A186:A191"/>
    <mergeCell ref="B186:B191"/>
    <mergeCell ref="B150:B154"/>
    <mergeCell ref="A150:A154"/>
    <mergeCell ref="B155:B164"/>
    <mergeCell ref="A155:A164"/>
    <mergeCell ref="B165:B169"/>
    <mergeCell ref="A165:A169"/>
    <mergeCell ref="B170:B173"/>
    <mergeCell ref="A170:A173"/>
    <mergeCell ref="A207:M207"/>
    <mergeCell ref="A208:M208"/>
    <mergeCell ref="A197:M200"/>
    <mergeCell ref="A201:M204"/>
    <mergeCell ref="A205:M205"/>
    <mergeCell ref="A206:M206"/>
    <mergeCell ref="B50:B54"/>
    <mergeCell ref="A50:A54"/>
    <mergeCell ref="B55:B58"/>
    <mergeCell ref="A55:A58"/>
    <mergeCell ref="B16:B18"/>
    <mergeCell ref="A16:A18"/>
    <mergeCell ref="B35:B38"/>
    <mergeCell ref="A20:A24"/>
    <mergeCell ref="B20:B24"/>
  </mergeCells>
  <printOptions/>
  <pageMargins left="0.38" right="0.7" top="0.75" bottom="0.75" header="0.3" footer="0.3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Anzori</dc:creator>
  <cp:keywords/>
  <dc:description/>
  <cp:lastModifiedBy>Tamaz Chitanava</cp:lastModifiedBy>
  <cp:lastPrinted>2018-10-10T12:49:02Z</cp:lastPrinted>
  <dcterms:created xsi:type="dcterms:W3CDTF">2013-08-02T12:40:26Z</dcterms:created>
  <dcterms:modified xsi:type="dcterms:W3CDTF">2018-10-11T09:15:56Z</dcterms:modified>
  <cp:category/>
  <cp:version/>
  <cp:contentType/>
  <cp:contentStatus/>
</cp:coreProperties>
</file>